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https://wsdot-my.sharepoint.com/personal/willisr_wsdot_wa_gov/Documents/Desktop/HydraulicsHydrologyWebpage/TemplatesSpreadsheetsDocuments/"/>
    </mc:Choice>
  </mc:AlternateContent>
  <xr:revisionPtr revIDLastSave="2" documentId="8_{D4BBA5AD-6EE9-463D-A969-5661FA46FEAA}" xr6:coauthVersionLast="47" xr6:coauthVersionMax="47" xr10:uidLastSave="{34B0C5DD-88FE-4F32-B107-8F9DF8761AD6}"/>
  <bookViews>
    <workbookView xWindow="-120" yWindow="-120" windowWidth="29040" windowHeight="15720" tabRatio="857" xr2:uid="{00000000-000D-0000-FFFF-FFFF00000000}"/>
  </bookViews>
  <sheets>
    <sheet name="Instructions" sheetId="12" r:id="rId1"/>
    <sheet name="Step1 through Step 4" sheetId="2" r:id="rId2"/>
    <sheet name="List Sheet (do not delete)" sheetId="11" state="hidden" r:id="rId3"/>
    <sheet name="Step 5 and 6" sheetId="3" r:id="rId4"/>
    <sheet name="Step 7 RT" sheetId="4" r:id="rId5"/>
    <sheet name="Step 8 FC" sheetId="5" r:id="rId6"/>
    <sheet name="Level of Retrofit" sheetId="22" r:id="rId7"/>
    <sheet name="BMPs_New_or_Modified" sheetId="26" r:id="rId8"/>
    <sheet name="BMPs_Removed_or_Modified" sheetId="25" r:id="rId9"/>
    <sheet name="Drainage Structures Summary" sheetId="24" state="hidden" r:id="rId10"/>
    <sheet name="Versions" sheetId="27" state="hidden" r:id="rId11"/>
    <sheet name="LISTS_HIDDEN" sheetId="16" state="hidden" r:id="rId12"/>
  </sheets>
  <definedNames>
    <definedName name="_xlnm._FilterDatabase" localSheetId="7" hidden="1">BMPs_New_or_Modified!$B$18:$I$56</definedName>
    <definedName name="_xlnm._FilterDatabase" localSheetId="8" hidden="1">BMPs_Removed_or_Modified!$B$18:$I$56</definedName>
    <definedName name="_xlnm._FilterDatabase" localSheetId="6" hidden="1">'Level of Retrofit'!$H$59:$I$100</definedName>
    <definedName name="_xlnm._FilterDatabase" localSheetId="2" hidden="1">'List Sheet (do not delete)'!$A$3:$A$5</definedName>
    <definedName name="_xlnm._FilterDatabase" localSheetId="5" hidden="1">'Step 8 FC'!$L$14:$L$14</definedName>
    <definedName name="INPUT">#REF!</definedName>
    <definedName name="INPUT1">'List Sheet (do not delete)'!$A$4:$A$5</definedName>
    <definedName name="INPUT2">#REF!</definedName>
    <definedName name="_xlnm.Print_Area" localSheetId="7">BMPs_New_or_Modified!$A$1:$T$56</definedName>
    <definedName name="_xlnm.Print_Area" localSheetId="8">BMPs_Removed_or_Modified!$A$1:$P$56</definedName>
    <definedName name="_xlnm.Print_Area" localSheetId="9">'Drainage Structures Summary'!$A$1:$I$47</definedName>
    <definedName name="_xlnm.Print_Area" localSheetId="6">'Level of Retrofit'!$A$1:$G$47</definedName>
    <definedName name="_xlnm.Print_Area" localSheetId="3">'Step 5 and 6'!$A$1:$F$43</definedName>
    <definedName name="_xlnm.Print_Area" localSheetId="4">'Step 7 RT'!$A$1:$T$52</definedName>
    <definedName name="_xlnm.Print_Area" localSheetId="5">'Step 8 FC'!$A$1:$R$56</definedName>
    <definedName name="_xlnm.Print_Area" localSheetId="1">'Step1 through Step 4'!$A$1:$G$54</definedName>
    <definedName name="STATEROUTES">LISTS_HIDDEN!$A$2:$A$192</definedName>
    <definedName name="STORMWATERBMPS">LISTS_HIDDEN!$B$3:$B$45</definedName>
    <definedName name="Z_1BF416DB_7897_4658_8DE8_81D4B574EE47_.wvu.Cols" localSheetId="5" hidden="1">'Step 8 FC'!$D:$D</definedName>
    <definedName name="Z_1BF416DB_7897_4658_8DE8_81D4B574EE47_.wvu.FilterData" localSheetId="7" hidden="1">BMPs_New_or_Modified!$B$18:$I$56</definedName>
    <definedName name="Z_1BF416DB_7897_4658_8DE8_81D4B574EE47_.wvu.FilterData" localSheetId="8" hidden="1">BMPs_Removed_or_Modified!$B$18:$I$56</definedName>
    <definedName name="Z_1BF416DB_7897_4658_8DE8_81D4B574EE47_.wvu.FilterData" localSheetId="6" hidden="1">'Level of Retrofit'!$H$59:$I$100</definedName>
    <definedName name="Z_1BF416DB_7897_4658_8DE8_81D4B574EE47_.wvu.PrintArea" localSheetId="7" hidden="1">BMPs_New_or_Modified!$A$1:$T$57</definedName>
    <definedName name="Z_1BF416DB_7897_4658_8DE8_81D4B574EE47_.wvu.PrintArea" localSheetId="8" hidden="1">BMPs_Removed_or_Modified!$A$15:$S$57</definedName>
    <definedName name="Z_1BF416DB_7897_4658_8DE8_81D4B574EE47_.wvu.PrintArea" localSheetId="6" hidden="1">'Level of Retrofit'!$A$1:$G$101</definedName>
    <definedName name="Z_1BF416DB_7897_4658_8DE8_81D4B574EE47_.wvu.PrintArea" localSheetId="3" hidden="1">'Step 5 and 6'!$A$1:$F$43</definedName>
    <definedName name="Z_1BF416DB_7897_4658_8DE8_81D4B574EE47_.wvu.PrintArea" localSheetId="4" hidden="1">'Step 7 RT'!$A$1:$S$52</definedName>
    <definedName name="Z_1BF416DB_7897_4658_8DE8_81D4B574EE47_.wvu.PrintArea" localSheetId="5" hidden="1">'Step 8 FC'!$A$1:$R$56</definedName>
    <definedName name="Z_1BF416DB_7897_4658_8DE8_81D4B574EE47_.wvu.PrintArea" localSheetId="1" hidden="1">'Step1 through Step 4'!$A$1:$G$54</definedName>
    <definedName name="Z_6B8BB85A_CDE2_45AD_B578_6A613C1EA15E_.wvu.Cols" localSheetId="5" hidden="1">'Step 8 FC'!$D:$D</definedName>
    <definedName name="Z_6B8BB85A_CDE2_45AD_B578_6A613C1EA15E_.wvu.FilterData" localSheetId="7" hidden="1">BMPs_New_or_Modified!$B$18:$I$56</definedName>
    <definedName name="Z_6B8BB85A_CDE2_45AD_B578_6A613C1EA15E_.wvu.FilterData" localSheetId="8" hidden="1">BMPs_Removed_or_Modified!$B$18:$I$56</definedName>
    <definedName name="Z_6B8BB85A_CDE2_45AD_B578_6A613C1EA15E_.wvu.FilterData" localSheetId="6" hidden="1">'Level of Retrofit'!$H$59:$I$100</definedName>
    <definedName name="Z_6B8BB85A_CDE2_45AD_B578_6A613C1EA15E_.wvu.PrintArea" localSheetId="7" hidden="1">BMPs_New_or_Modified!$A$1:$T$57</definedName>
    <definedName name="Z_6B8BB85A_CDE2_45AD_B578_6A613C1EA15E_.wvu.PrintArea" localSheetId="8" hidden="1">BMPs_Removed_or_Modified!$A$15:$S$57</definedName>
    <definedName name="Z_6B8BB85A_CDE2_45AD_B578_6A613C1EA15E_.wvu.PrintArea" localSheetId="6" hidden="1">'Level of Retrofit'!$A$1:$G$101</definedName>
    <definedName name="Z_6B8BB85A_CDE2_45AD_B578_6A613C1EA15E_.wvu.PrintArea" localSheetId="3" hidden="1">'Step 5 and 6'!$A$1:$F$43</definedName>
    <definedName name="Z_6B8BB85A_CDE2_45AD_B578_6A613C1EA15E_.wvu.PrintArea" localSheetId="4" hidden="1">'Step 7 RT'!$A$1:$S$52</definedName>
    <definedName name="Z_6B8BB85A_CDE2_45AD_B578_6A613C1EA15E_.wvu.PrintArea" localSheetId="5" hidden="1">'Step 8 FC'!$A$1:$R$56</definedName>
    <definedName name="Z_6B8BB85A_CDE2_45AD_B578_6A613C1EA15E_.wvu.PrintArea" localSheetId="1" hidden="1">'Step1 through Step 4'!$A$1:$G$54</definedName>
  </definedNames>
  <calcPr calcId="191029"/>
  <customWorkbookViews>
    <customWorkbookView name="Simonc - Personal View" guid="{1BF416DB-7897-4658-8DE8-81D4B574EE47}" mergeInterval="0" personalView="1" maximized="1" windowWidth="1071" windowHeight="861" tabRatio="858" activeSheetId="1"/>
    <customWorkbookView name="Alex N - Personal View" guid="{6B8BB85A-CDE2-45AD-B578-6A613C1EA15E}" mergeInterval="0" personalView="1" maximized="1" windowWidth="1276" windowHeight="860" tabRatio="858"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3" l="1"/>
  <c r="Q8" i="4"/>
  <c r="P8" i="5"/>
  <c r="F8" i="22"/>
  <c r="Q17" i="26"/>
  <c r="P17" i="25"/>
  <c r="G8" i="2"/>
  <c r="B29" i="2" l="1"/>
  <c r="A32" i="22" l="1"/>
  <c r="A43" i="22"/>
  <c r="A31" i="22"/>
  <c r="A38" i="22"/>
  <c r="E10" i="22"/>
  <c r="A47" i="22" s="1"/>
  <c r="A36" i="22" l="1"/>
  <c r="D40" i="3" l="1"/>
  <c r="D41" i="3"/>
  <c r="D42" i="3"/>
  <c r="D39" i="3"/>
  <c r="B41" i="3"/>
  <c r="B42" i="3"/>
  <c r="B43" i="3"/>
  <c r="B39" i="3"/>
  <c r="B40" i="3"/>
  <c r="B14" i="3"/>
  <c r="F31" i="22"/>
  <c r="F8" i="25" l="1"/>
  <c r="F7" i="25"/>
  <c r="F6" i="25"/>
  <c r="F5" i="25"/>
  <c r="F4" i="25"/>
  <c r="F3" i="25"/>
  <c r="F2" i="25"/>
  <c r="F2" i="26"/>
  <c r="F5" i="26"/>
  <c r="F4" i="26"/>
  <c r="F3" i="26"/>
  <c r="A17" i="3" l="1"/>
  <c r="B17" i="3"/>
  <c r="B23" i="2"/>
  <c r="A23" i="2"/>
  <c r="B20" i="2"/>
  <c r="A20" i="2"/>
  <c r="A23" i="3"/>
  <c r="A14" i="3"/>
  <c r="B23" i="3"/>
  <c r="B14" i="2"/>
  <c r="B17" i="2"/>
  <c r="B26" i="2"/>
  <c r="A29" i="2"/>
  <c r="A26" i="2"/>
  <c r="A17" i="2"/>
  <c r="A14" i="2"/>
  <c r="F8" i="26"/>
  <c r="F7" i="26"/>
  <c r="F6" i="26"/>
  <c r="B2" i="22"/>
  <c r="B2" i="5"/>
  <c r="B2" i="4"/>
  <c r="B2" i="3"/>
  <c r="A26" i="22" l="1"/>
  <c r="A25" i="22"/>
  <c r="A33" i="2" l="1"/>
  <c r="I16" i="24" l="1"/>
  <c r="I15" i="24"/>
  <c r="I14" i="24"/>
  <c r="I13" i="24"/>
  <c r="I12" i="24"/>
  <c r="I11" i="24"/>
  <c r="I10" i="24"/>
  <c r="I9" i="24"/>
  <c r="I8" i="24"/>
  <c r="I7" i="24"/>
  <c r="I6" i="24"/>
  <c r="H16" i="24"/>
  <c r="H15" i="24"/>
  <c r="H14" i="24"/>
  <c r="H13" i="24"/>
  <c r="H12" i="24"/>
  <c r="H11" i="24"/>
  <c r="H10" i="24"/>
  <c r="H9" i="24"/>
  <c r="H8" i="24"/>
  <c r="H7" i="24"/>
  <c r="H6" i="24"/>
  <c r="G16" i="24"/>
  <c r="G15" i="24"/>
  <c r="G14" i="24"/>
  <c r="G13" i="24"/>
  <c r="G12" i="24"/>
  <c r="G11" i="24"/>
  <c r="G10" i="24"/>
  <c r="G9" i="24"/>
  <c r="G7" i="24"/>
  <c r="G6" i="24"/>
  <c r="G8" i="24"/>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19" i="25"/>
  <c r="H11" i="4"/>
  <c r="G11" i="5"/>
  <c r="K10" i="5"/>
  <c r="R10" i="4"/>
  <c r="P10" i="5" s="1"/>
  <c r="L10" i="4"/>
  <c r="F33" i="2"/>
  <c r="B10" i="3"/>
  <c r="C19" i="3" s="1"/>
  <c r="B41" i="2"/>
  <c r="D24" i="3"/>
  <c r="B31" i="3" s="1"/>
  <c r="B29" i="3"/>
  <c r="E29" i="3" s="1"/>
  <c r="C16" i="3"/>
  <c r="C22" i="3"/>
  <c r="C25" i="2"/>
  <c r="C13" i="3"/>
  <c r="C13" i="2"/>
  <c r="B3" i="22"/>
  <c r="B4" i="22"/>
  <c r="B5" i="22"/>
  <c r="B6" i="22"/>
  <c r="B7" i="22"/>
  <c r="B8" i="22"/>
  <c r="A22" i="22"/>
  <c r="A29" i="22"/>
  <c r="B45" i="22"/>
  <c r="B3" i="5"/>
  <c r="B4" i="5"/>
  <c r="B5" i="5"/>
  <c r="B6" i="5"/>
  <c r="B7" i="5"/>
  <c r="B8" i="5"/>
  <c r="A14" i="5"/>
  <c r="B14" i="5"/>
  <c r="G14" i="5"/>
  <c r="G52" i="5" s="1"/>
  <c r="J14" i="5"/>
  <c r="M14" i="5" s="1"/>
  <c r="N14" i="5"/>
  <c r="O14" i="5"/>
  <c r="A15" i="5"/>
  <c r="B15" i="5"/>
  <c r="G15" i="5"/>
  <c r="J15" i="5"/>
  <c r="M15" i="5" s="1"/>
  <c r="N15" i="5"/>
  <c r="O15" i="5"/>
  <c r="P15" i="5"/>
  <c r="Q15" i="5"/>
  <c r="A16" i="5"/>
  <c r="B16" i="5"/>
  <c r="G16" i="5"/>
  <c r="J16" i="5"/>
  <c r="M16" i="5" s="1"/>
  <c r="N16" i="5"/>
  <c r="O16" i="5"/>
  <c r="P16" i="5"/>
  <c r="Q16" i="5"/>
  <c r="A17" i="5"/>
  <c r="B17" i="5"/>
  <c r="G17" i="5"/>
  <c r="J17" i="5"/>
  <c r="M17" i="5" s="1"/>
  <c r="N17" i="5"/>
  <c r="O17" i="5"/>
  <c r="P17" i="5"/>
  <c r="Q17" i="5"/>
  <c r="A18" i="5"/>
  <c r="B18" i="5"/>
  <c r="G18" i="5"/>
  <c r="J18" i="5"/>
  <c r="M18" i="5" s="1"/>
  <c r="N18" i="5"/>
  <c r="O18" i="5"/>
  <c r="P18" i="5"/>
  <c r="Q18" i="5"/>
  <c r="A19" i="5"/>
  <c r="B19" i="5"/>
  <c r="G19" i="5"/>
  <c r="J19" i="5"/>
  <c r="M19" i="5" s="1"/>
  <c r="N19" i="5"/>
  <c r="O19" i="5"/>
  <c r="P19" i="5"/>
  <c r="Q19" i="5"/>
  <c r="A20" i="5"/>
  <c r="B20" i="5"/>
  <c r="G20" i="5"/>
  <c r="J20" i="5"/>
  <c r="M20" i="5" s="1"/>
  <c r="Q20" i="5"/>
  <c r="N20" i="5"/>
  <c r="O20" i="5"/>
  <c r="P20" i="5"/>
  <c r="A21" i="5"/>
  <c r="B21" i="5"/>
  <c r="G21" i="5"/>
  <c r="J21" i="5"/>
  <c r="M21" i="5" s="1"/>
  <c r="N21" i="5"/>
  <c r="O21" i="5"/>
  <c r="P21" i="5"/>
  <c r="Q21" i="5"/>
  <c r="A22" i="5"/>
  <c r="B22" i="5"/>
  <c r="G22" i="5"/>
  <c r="J22" i="5"/>
  <c r="M22" i="5" s="1"/>
  <c r="N22" i="5"/>
  <c r="O22" i="5"/>
  <c r="P22" i="5"/>
  <c r="Q22" i="5"/>
  <c r="A23" i="5"/>
  <c r="B23" i="5"/>
  <c r="G23" i="5"/>
  <c r="J23" i="5"/>
  <c r="M23" i="5" s="1"/>
  <c r="N23" i="5"/>
  <c r="O23" i="5"/>
  <c r="P23" i="5"/>
  <c r="Q23" i="5"/>
  <c r="A24" i="5"/>
  <c r="B24" i="5"/>
  <c r="G24" i="5"/>
  <c r="J24" i="5"/>
  <c r="M24" i="5" s="1"/>
  <c r="N24" i="5"/>
  <c r="O24" i="5"/>
  <c r="P24" i="5"/>
  <c r="Q24" i="5"/>
  <c r="A25" i="5"/>
  <c r="B25" i="5"/>
  <c r="G25" i="5"/>
  <c r="J25" i="5"/>
  <c r="M25" i="5" s="1"/>
  <c r="N25" i="5"/>
  <c r="O25" i="5"/>
  <c r="P25" i="5"/>
  <c r="Q25" i="5"/>
  <c r="A26" i="5"/>
  <c r="B26" i="5"/>
  <c r="G26" i="5"/>
  <c r="J26" i="5"/>
  <c r="M26" i="5" s="1"/>
  <c r="N26" i="5"/>
  <c r="O26" i="5"/>
  <c r="P26" i="5"/>
  <c r="Q26" i="5"/>
  <c r="A27" i="5"/>
  <c r="B27" i="5"/>
  <c r="G27" i="5"/>
  <c r="J27" i="5"/>
  <c r="M27" i="5" s="1"/>
  <c r="N27" i="5"/>
  <c r="O27" i="5"/>
  <c r="P27" i="5"/>
  <c r="Q27" i="5"/>
  <c r="A28" i="5"/>
  <c r="B28" i="5"/>
  <c r="G28" i="5"/>
  <c r="J28" i="5"/>
  <c r="M28" i="5" s="1"/>
  <c r="N28" i="5"/>
  <c r="O28" i="5"/>
  <c r="P28" i="5"/>
  <c r="Q28" i="5"/>
  <c r="A29" i="5"/>
  <c r="B29" i="5"/>
  <c r="G29" i="5"/>
  <c r="J29" i="5"/>
  <c r="M29" i="5" s="1"/>
  <c r="N29" i="5"/>
  <c r="O29" i="5"/>
  <c r="P29" i="5"/>
  <c r="Q29" i="5"/>
  <c r="A30" i="5"/>
  <c r="B30" i="5"/>
  <c r="G30" i="5"/>
  <c r="J30" i="5"/>
  <c r="M30" i="5" s="1"/>
  <c r="N30" i="5"/>
  <c r="O30" i="5"/>
  <c r="P30" i="5"/>
  <c r="Q30" i="5"/>
  <c r="A31" i="5"/>
  <c r="B31" i="5"/>
  <c r="G31" i="5"/>
  <c r="J31" i="5"/>
  <c r="M31" i="5" s="1"/>
  <c r="N31" i="5"/>
  <c r="O31" i="5"/>
  <c r="P31" i="5"/>
  <c r="Q31" i="5"/>
  <c r="A32" i="5"/>
  <c r="B32" i="5"/>
  <c r="G32" i="5"/>
  <c r="J32" i="5"/>
  <c r="M32" i="5" s="1"/>
  <c r="N32" i="5"/>
  <c r="O32" i="5"/>
  <c r="P32" i="5"/>
  <c r="Q32" i="5"/>
  <c r="A33" i="5"/>
  <c r="B33" i="5"/>
  <c r="G33" i="5"/>
  <c r="J33" i="5"/>
  <c r="M33" i="5" s="1"/>
  <c r="N33" i="5"/>
  <c r="O33" i="5"/>
  <c r="P33" i="5"/>
  <c r="Q33" i="5"/>
  <c r="A34" i="5"/>
  <c r="B34" i="5"/>
  <c r="G34" i="5"/>
  <c r="J34" i="5"/>
  <c r="M34" i="5" s="1"/>
  <c r="N34" i="5"/>
  <c r="O34" i="5"/>
  <c r="P34" i="5"/>
  <c r="Q34" i="5"/>
  <c r="A35" i="5"/>
  <c r="B35" i="5"/>
  <c r="G35" i="5"/>
  <c r="J35" i="5"/>
  <c r="M35" i="5" s="1"/>
  <c r="N35" i="5"/>
  <c r="O35" i="5"/>
  <c r="P35" i="5"/>
  <c r="Q35" i="5"/>
  <c r="A36" i="5"/>
  <c r="B36" i="5"/>
  <c r="G36" i="5"/>
  <c r="J36" i="5"/>
  <c r="M36" i="5" s="1"/>
  <c r="N36" i="5"/>
  <c r="O36" i="5"/>
  <c r="P36" i="5"/>
  <c r="Q36" i="5"/>
  <c r="A37" i="5"/>
  <c r="B37" i="5"/>
  <c r="G37" i="5"/>
  <c r="J37" i="5"/>
  <c r="M37" i="5" s="1"/>
  <c r="N37" i="5"/>
  <c r="O37" i="5"/>
  <c r="P37" i="5"/>
  <c r="Q37" i="5"/>
  <c r="A38" i="5"/>
  <c r="B38" i="5"/>
  <c r="G38" i="5"/>
  <c r="J38" i="5"/>
  <c r="M38" i="5" s="1"/>
  <c r="N38" i="5"/>
  <c r="O38" i="5"/>
  <c r="P38" i="5"/>
  <c r="Q38" i="5"/>
  <c r="A39" i="5"/>
  <c r="B39" i="5"/>
  <c r="G39" i="5"/>
  <c r="J39" i="5"/>
  <c r="M39" i="5" s="1"/>
  <c r="N39" i="5"/>
  <c r="O39" i="5"/>
  <c r="P39" i="5"/>
  <c r="Q39" i="5"/>
  <c r="A40" i="5"/>
  <c r="B40" i="5"/>
  <c r="G40" i="5"/>
  <c r="J40" i="5"/>
  <c r="M40" i="5" s="1"/>
  <c r="N40" i="5"/>
  <c r="O40" i="5"/>
  <c r="P40" i="5"/>
  <c r="Q40" i="5"/>
  <c r="A41" i="5"/>
  <c r="B41" i="5"/>
  <c r="G41" i="5"/>
  <c r="J41" i="5"/>
  <c r="M41" i="5" s="1"/>
  <c r="N41" i="5"/>
  <c r="O41" i="5"/>
  <c r="P41" i="5"/>
  <c r="Q41" i="5"/>
  <c r="A42" i="5"/>
  <c r="B42" i="5"/>
  <c r="G42" i="5"/>
  <c r="J42" i="5"/>
  <c r="M42" i="5" s="1"/>
  <c r="N42" i="5"/>
  <c r="O42" i="5"/>
  <c r="P42" i="5"/>
  <c r="Q42" i="5"/>
  <c r="A43" i="5"/>
  <c r="B43" i="5"/>
  <c r="G43" i="5"/>
  <c r="J43" i="5"/>
  <c r="M43" i="5" s="1"/>
  <c r="N43" i="5"/>
  <c r="O43" i="5"/>
  <c r="P43" i="5"/>
  <c r="Q43" i="5"/>
  <c r="A44" i="5"/>
  <c r="B44" i="5"/>
  <c r="G44" i="5"/>
  <c r="J44" i="5"/>
  <c r="M44" i="5" s="1"/>
  <c r="N44" i="5"/>
  <c r="O44" i="5"/>
  <c r="P44" i="5"/>
  <c r="Q44" i="5"/>
  <c r="A45" i="5"/>
  <c r="B45" i="5"/>
  <c r="G45" i="5"/>
  <c r="J45" i="5"/>
  <c r="M45" i="5" s="1"/>
  <c r="N45" i="5"/>
  <c r="O45" i="5"/>
  <c r="P45" i="5"/>
  <c r="Q45" i="5"/>
  <c r="A46" i="5"/>
  <c r="B46" i="5"/>
  <c r="G46" i="5"/>
  <c r="J46" i="5"/>
  <c r="M46" i="5" s="1"/>
  <c r="N46" i="5"/>
  <c r="O46" i="5"/>
  <c r="P46" i="5"/>
  <c r="Q46" i="5"/>
  <c r="A47" i="5"/>
  <c r="B47" i="5"/>
  <c r="G47" i="5"/>
  <c r="J47" i="5"/>
  <c r="M47" i="5" s="1"/>
  <c r="N47" i="5"/>
  <c r="O47" i="5"/>
  <c r="P47" i="5"/>
  <c r="Q47" i="5"/>
  <c r="A48" i="5"/>
  <c r="B48" i="5"/>
  <c r="G48" i="5"/>
  <c r="J48" i="5"/>
  <c r="M48" i="5" s="1"/>
  <c r="N48" i="5"/>
  <c r="O48" i="5"/>
  <c r="P48" i="5"/>
  <c r="Q48" i="5"/>
  <c r="A49" i="5"/>
  <c r="B49" i="5"/>
  <c r="G49" i="5"/>
  <c r="J49" i="5"/>
  <c r="M49" i="5" s="1"/>
  <c r="N49" i="5"/>
  <c r="O49" i="5"/>
  <c r="P49" i="5"/>
  <c r="Q49" i="5"/>
  <c r="A50" i="5"/>
  <c r="B50" i="5"/>
  <c r="G50" i="5"/>
  <c r="J50" i="5"/>
  <c r="M50" i="5" s="1"/>
  <c r="N50" i="5"/>
  <c r="O50" i="5"/>
  <c r="P50" i="5"/>
  <c r="Q50" i="5"/>
  <c r="A51" i="5"/>
  <c r="B51" i="5"/>
  <c r="G51" i="5"/>
  <c r="J51" i="5"/>
  <c r="M51" i="5" s="1"/>
  <c r="N51" i="5"/>
  <c r="O51" i="5"/>
  <c r="P51" i="5"/>
  <c r="Q51" i="5"/>
  <c r="E52" i="5"/>
  <c r="F52" i="5"/>
  <c r="H52" i="5"/>
  <c r="I52" i="5"/>
  <c r="B3" i="4"/>
  <c r="B4" i="4"/>
  <c r="B5" i="4"/>
  <c r="B6" i="4"/>
  <c r="B7" i="4"/>
  <c r="B8" i="4"/>
  <c r="K14" i="4"/>
  <c r="J15" i="4"/>
  <c r="K15" i="4"/>
  <c r="L15" i="4"/>
  <c r="Q15" i="4" s="1"/>
  <c r="M15" i="4"/>
  <c r="I52" i="4"/>
  <c r="J16" i="4"/>
  <c r="K16" i="4"/>
  <c r="L16" i="4"/>
  <c r="Q16" i="4" s="1"/>
  <c r="M16" i="4"/>
  <c r="J17" i="4"/>
  <c r="K17" i="4"/>
  <c r="L17" i="4"/>
  <c r="Q17" i="4" s="1"/>
  <c r="M17" i="4"/>
  <c r="J18" i="4"/>
  <c r="K18" i="4"/>
  <c r="L18" i="4"/>
  <c r="Q18" i="4" s="1"/>
  <c r="M18" i="4"/>
  <c r="J19" i="4"/>
  <c r="K19" i="4"/>
  <c r="L19" i="4"/>
  <c r="Q19" i="4" s="1"/>
  <c r="M19" i="4"/>
  <c r="J20" i="4"/>
  <c r="K20" i="4"/>
  <c r="L20" i="4"/>
  <c r="Q20" i="4" s="1"/>
  <c r="M20" i="4"/>
  <c r="J21" i="4"/>
  <c r="K21" i="4"/>
  <c r="L21" i="4"/>
  <c r="Q21" i="4" s="1"/>
  <c r="M21" i="4"/>
  <c r="J22" i="4"/>
  <c r="K22" i="4"/>
  <c r="L22" i="4"/>
  <c r="Q22" i="4" s="1"/>
  <c r="M22" i="4"/>
  <c r="J23" i="4"/>
  <c r="K23" i="4"/>
  <c r="L23" i="4"/>
  <c r="Q23" i="4" s="1"/>
  <c r="M23" i="4"/>
  <c r="J24" i="4"/>
  <c r="K24" i="4"/>
  <c r="L24" i="4"/>
  <c r="Q24" i="4" s="1"/>
  <c r="M24" i="4"/>
  <c r="J25" i="4"/>
  <c r="K25" i="4"/>
  <c r="L25" i="4"/>
  <c r="Q25" i="4" s="1"/>
  <c r="M25" i="4"/>
  <c r="J26" i="4"/>
  <c r="K26" i="4"/>
  <c r="L26" i="4"/>
  <c r="Q26" i="4" s="1"/>
  <c r="M26" i="4"/>
  <c r="J27" i="4"/>
  <c r="K27" i="4"/>
  <c r="L27" i="4"/>
  <c r="Q27" i="4" s="1"/>
  <c r="M27" i="4"/>
  <c r="J28" i="4"/>
  <c r="K28" i="4"/>
  <c r="L28" i="4"/>
  <c r="Q28" i="4" s="1"/>
  <c r="M28" i="4"/>
  <c r="J29" i="4"/>
  <c r="K29" i="4"/>
  <c r="L29" i="4"/>
  <c r="Q29" i="4" s="1"/>
  <c r="M29" i="4"/>
  <c r="J30" i="4"/>
  <c r="K30" i="4"/>
  <c r="L30" i="4"/>
  <c r="Q30" i="4" s="1"/>
  <c r="M30" i="4"/>
  <c r="J31" i="4"/>
  <c r="K31" i="4"/>
  <c r="L31" i="4"/>
  <c r="Q31" i="4" s="1"/>
  <c r="M31" i="4"/>
  <c r="J32" i="4"/>
  <c r="K32" i="4"/>
  <c r="L32" i="4"/>
  <c r="Q32" i="4" s="1"/>
  <c r="M32" i="4"/>
  <c r="J33" i="4"/>
  <c r="K33" i="4"/>
  <c r="L33" i="4"/>
  <c r="Q33" i="4" s="1"/>
  <c r="M33" i="4"/>
  <c r="J34" i="4"/>
  <c r="K34" i="4"/>
  <c r="L34" i="4"/>
  <c r="Q34" i="4" s="1"/>
  <c r="M34" i="4"/>
  <c r="J35" i="4"/>
  <c r="K35" i="4"/>
  <c r="L35" i="4"/>
  <c r="Q35" i="4" s="1"/>
  <c r="M35" i="4"/>
  <c r="J36" i="4"/>
  <c r="K36" i="4"/>
  <c r="L36" i="4"/>
  <c r="Q36" i="4" s="1"/>
  <c r="M36" i="4"/>
  <c r="J37" i="4"/>
  <c r="K37" i="4"/>
  <c r="L37" i="4"/>
  <c r="Q37" i="4" s="1"/>
  <c r="M37" i="4"/>
  <c r="J38" i="4"/>
  <c r="K38" i="4"/>
  <c r="L38" i="4"/>
  <c r="Q38" i="4" s="1"/>
  <c r="M38" i="4"/>
  <c r="J39" i="4"/>
  <c r="K39" i="4"/>
  <c r="L39" i="4"/>
  <c r="Q39" i="4" s="1"/>
  <c r="M39" i="4"/>
  <c r="J40" i="4"/>
  <c r="K40" i="4"/>
  <c r="L40" i="4"/>
  <c r="Q40" i="4" s="1"/>
  <c r="M40" i="4"/>
  <c r="J41" i="4"/>
  <c r="K41" i="4"/>
  <c r="L41" i="4"/>
  <c r="Q41" i="4" s="1"/>
  <c r="M41" i="4"/>
  <c r="J42" i="4"/>
  <c r="K42" i="4"/>
  <c r="L42" i="4"/>
  <c r="Q42" i="4" s="1"/>
  <c r="M42" i="4"/>
  <c r="J43" i="4"/>
  <c r="K43" i="4"/>
  <c r="L43" i="4"/>
  <c r="Q43" i="4" s="1"/>
  <c r="M43" i="4"/>
  <c r="J44" i="4"/>
  <c r="K44" i="4"/>
  <c r="L44" i="4"/>
  <c r="Q44" i="4" s="1"/>
  <c r="M44" i="4"/>
  <c r="J45" i="4"/>
  <c r="K45" i="4"/>
  <c r="L45" i="4"/>
  <c r="Q45" i="4" s="1"/>
  <c r="M45" i="4"/>
  <c r="J46" i="4"/>
  <c r="K46" i="4"/>
  <c r="L46" i="4"/>
  <c r="Q46" i="4" s="1"/>
  <c r="M46" i="4"/>
  <c r="J47" i="4"/>
  <c r="K47" i="4"/>
  <c r="L47" i="4"/>
  <c r="Q47" i="4" s="1"/>
  <c r="M47" i="4"/>
  <c r="J48" i="4"/>
  <c r="K48" i="4"/>
  <c r="L48" i="4"/>
  <c r="Q48" i="4" s="1"/>
  <c r="M48" i="4"/>
  <c r="J49" i="4"/>
  <c r="K49" i="4"/>
  <c r="L49" i="4"/>
  <c r="Q49" i="4" s="1"/>
  <c r="M49" i="4"/>
  <c r="J50" i="4"/>
  <c r="K50" i="4"/>
  <c r="L50" i="4"/>
  <c r="Q50" i="4" s="1"/>
  <c r="M50" i="4"/>
  <c r="J51" i="4"/>
  <c r="K51" i="4"/>
  <c r="L51" i="4"/>
  <c r="Q51" i="4" s="1"/>
  <c r="M51" i="4"/>
  <c r="E52" i="4"/>
  <c r="F52" i="4"/>
  <c r="G52" i="4"/>
  <c r="B3" i="3"/>
  <c r="B4" i="3"/>
  <c r="B5" i="3"/>
  <c r="B6" i="3"/>
  <c r="B7" i="3"/>
  <c r="B8" i="3"/>
  <c r="C10" i="2"/>
  <c r="C16" i="2"/>
  <c r="C19" i="2"/>
  <c r="C22" i="2"/>
  <c r="C28" i="2"/>
  <c r="D30" i="2"/>
  <c r="B31" i="2"/>
  <c r="D31" i="2"/>
  <c r="B32" i="2"/>
  <c r="D32" i="2"/>
  <c r="B36" i="2"/>
  <c r="E36" i="2" s="1"/>
  <c r="F36" i="2" s="1"/>
  <c r="B37" i="2"/>
  <c r="B38" i="2"/>
  <c r="E38" i="2" s="1"/>
  <c r="B39" i="2"/>
  <c r="B40" i="2"/>
  <c r="C47" i="2"/>
  <c r="C36" i="3" s="1"/>
  <c r="K52" i="5"/>
  <c r="Q14" i="5"/>
  <c r="P14" i="5"/>
  <c r="C25" i="3" l="1"/>
  <c r="D25" i="3"/>
  <c r="B30" i="3"/>
  <c r="E30" i="3" s="1"/>
  <c r="C34" i="3" s="1"/>
  <c r="A37" i="22"/>
  <c r="F36" i="22"/>
  <c r="D26" i="3"/>
  <c r="E32" i="3" s="1"/>
  <c r="F32" i="3" s="1"/>
  <c r="B20" i="3"/>
  <c r="A20" i="3"/>
  <c r="C26" i="3"/>
  <c r="F18" i="22"/>
  <c r="A27" i="22"/>
  <c r="A18" i="22"/>
  <c r="P52" i="5"/>
  <c r="A20" i="22"/>
  <c r="A28" i="22"/>
  <c r="A16" i="22"/>
  <c r="F20" i="22"/>
  <c r="J52" i="5"/>
  <c r="E37" i="2"/>
  <c r="E40" i="2" s="1"/>
  <c r="Q52" i="5"/>
  <c r="E31" i="3"/>
  <c r="C37" i="3"/>
  <c r="F29" i="3"/>
  <c r="G10" i="4" l="1"/>
  <c r="F30" i="3"/>
  <c r="C44" i="2"/>
  <c r="F38" i="2"/>
  <c r="E39" i="2"/>
  <c r="F39" i="2" s="1"/>
  <c r="F40" i="2"/>
  <c r="F37" i="2"/>
  <c r="C35" i="3"/>
  <c r="F31" i="3"/>
  <c r="E12" i="22" l="1"/>
  <c r="H17" i="4"/>
  <c r="H25" i="4"/>
  <c r="H33" i="4"/>
  <c r="H41" i="4"/>
  <c r="H49" i="4"/>
  <c r="H18" i="4"/>
  <c r="H26" i="4"/>
  <c r="H34" i="4"/>
  <c r="H42" i="4"/>
  <c r="H50" i="4"/>
  <c r="H35" i="4"/>
  <c r="H51" i="4"/>
  <c r="H36" i="4"/>
  <c r="H37" i="4"/>
  <c r="H22" i="4"/>
  <c r="H46" i="4"/>
  <c r="H15" i="4"/>
  <c r="H47" i="4"/>
  <c r="H32" i="4"/>
  <c r="H19" i="4"/>
  <c r="H27" i="4"/>
  <c r="H43" i="4"/>
  <c r="H44" i="4"/>
  <c r="H29" i="4"/>
  <c r="H45" i="4"/>
  <c r="H38" i="4"/>
  <c r="H31" i="4"/>
  <c r="H40" i="4"/>
  <c r="H20" i="4"/>
  <c r="H28" i="4"/>
  <c r="H14" i="4"/>
  <c r="H21" i="4"/>
  <c r="H30" i="4"/>
  <c r="H39" i="4"/>
  <c r="H16" i="4"/>
  <c r="H48" i="4"/>
  <c r="H23" i="4"/>
  <c r="H24" i="4"/>
  <c r="C48" i="2"/>
  <c r="E41" i="2"/>
  <c r="F41" i="2" s="1"/>
  <c r="E42" i="2"/>
  <c r="F42" i="2" s="1"/>
  <c r="C45" i="2"/>
  <c r="H52" i="4" l="1"/>
  <c r="J14" i="4"/>
  <c r="L14" i="4" s="1"/>
  <c r="Q14" i="4" s="1"/>
  <c r="C46" i="2"/>
  <c r="F10" i="5"/>
  <c r="A24" i="22"/>
  <c r="M14" i="4" l="1"/>
  <c r="M52" i="4" s="1"/>
  <c r="L52" i="4"/>
  <c r="E11" i="22"/>
  <c r="F16" i="22" s="1"/>
  <c r="A23" i="22" l="1"/>
  <c r="F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Nguyen</author>
  </authors>
  <commentList>
    <comment ref="B2" authorId="0" shapeId="0" xr:uid="{00000000-0006-0000-0100-000001000000}">
      <text>
        <r>
          <rPr>
            <b/>
            <sz val="8"/>
            <color indexed="81"/>
            <rFont val="Tahoma"/>
            <family val="2"/>
          </rPr>
          <t>Insert information for all grey boxes.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Nguyen, Alex</author>
  </authors>
  <commentList>
    <comment ref="G13" authorId="0" shapeId="0" xr:uid="{00000000-0006-0000-0400-000001000000}">
      <text>
        <r>
          <rPr>
            <b/>
            <sz val="9"/>
            <color indexed="81"/>
            <rFont val="Tahoma"/>
            <family val="2"/>
          </rPr>
          <t>TO BE NON-EFFECTIVE, THE EFFECTIVE PGIS AREA MUST FLOW TO AN EXISTING NATURAL DISPERSION BMP THAT EXISTS PRIOR TO THE START OF THE CURRENT PROJECT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Nguyen, Alex</author>
    <author>Alex Nguyen</author>
    <author>Alex N</author>
  </authors>
  <commentList>
    <comment ref="I13" authorId="0" shapeId="0" xr:uid="{00000000-0006-0000-0500-000001000000}">
      <text>
        <r>
          <rPr>
            <b/>
            <sz val="9"/>
            <color indexed="81"/>
            <rFont val="Tahoma"/>
            <family val="2"/>
          </rPr>
          <t>TO BE NON-EFFECTIVE, THE EFFECTIVE IMPERIVOUS AREA MUST FLOW TO AN EXISTING NATURAL DISPERSION BMP THAT EXISTS PRIOR TO THE START OF THE CURRENT PROJECT</t>
        </r>
        <r>
          <rPr>
            <sz val="9"/>
            <color indexed="81"/>
            <rFont val="Tahoma"/>
            <family val="2"/>
          </rPr>
          <t xml:space="preserve"> </t>
        </r>
      </text>
    </comment>
    <comment ref="K13" authorId="1" shapeId="0" xr:uid="{00000000-0006-0000-0500-000002000000}">
      <text>
        <r>
          <rPr>
            <b/>
            <sz val="8"/>
            <color indexed="81"/>
            <rFont val="Tahoma"/>
            <family val="2"/>
          </rPr>
          <t>FOR WESTERN WASHINGTON, 
IF THERE IS NO CONVERSION OF NATIVE VEGETATION TO LAWN OR LANDSCAPE FOR A PARTICULAR TDA, ENTER "0"</t>
        </r>
      </text>
    </comment>
    <comment ref="L13" authorId="2" shapeId="0" xr:uid="{00000000-0006-0000-0500-000003000000}">
      <text>
        <r>
          <rPr>
            <b/>
            <sz val="8"/>
            <color indexed="81"/>
            <rFont val="Tahoma"/>
            <family val="2"/>
          </rPr>
          <t>FOR WESTERN WASHINGTON, INPUT "YES" OR "NO"</t>
        </r>
      </text>
    </comment>
    <comment ref="R13" authorId="2" shapeId="0" xr:uid="{00000000-0006-0000-0500-000004000000}">
      <text>
        <r>
          <rPr>
            <b/>
            <sz val="8"/>
            <color indexed="81"/>
            <rFont val="Tahoma"/>
            <family val="2"/>
          </rPr>
          <t>Some examples of things to note are:
Does any part of the TDA discharge to a flow control exempt water body.  How much effective impervious surface area would need flow control as a result?
Did the designer get approval from the Demonstrative Approach Team to use an alternative flow control standard in the TDA?
Is there an Ecology approved basin plan might change the flow control requirements for the TDA?</t>
        </r>
      </text>
    </comment>
  </commentList>
</comments>
</file>

<file path=xl/sharedStrings.xml><?xml version="1.0" encoding="utf-8"?>
<sst xmlns="http://schemas.openxmlformats.org/spreadsheetml/2006/main" count="453" uniqueCount="331">
  <si>
    <t>Description</t>
  </si>
  <si>
    <t>Decision Response</t>
  </si>
  <si>
    <t>Minimum Requirements</t>
  </si>
  <si>
    <t>MR #</t>
  </si>
  <si>
    <t>Runoff Treatment (quality)</t>
  </si>
  <si>
    <t>Flow Control (Quantity)</t>
  </si>
  <si>
    <t>Stormwater Planning</t>
  </si>
  <si>
    <t>Source Control of Pollutants</t>
  </si>
  <si>
    <t xml:space="preserve"> </t>
  </si>
  <si>
    <t>Land Disturbing Activity</t>
  </si>
  <si>
    <t>Project Area</t>
  </si>
  <si>
    <t>New impervious surface added to Project</t>
  </si>
  <si>
    <t>New PGIS added to Project</t>
  </si>
  <si>
    <t>Existing PGIS</t>
  </si>
  <si>
    <t>New PGIS</t>
  </si>
  <si>
    <t>Replaced PGIS</t>
  </si>
  <si>
    <t>Conversion of Native Vegetation to PGPS</t>
  </si>
  <si>
    <t>TDA Description</t>
  </si>
  <si>
    <t>Area Totals for Project</t>
  </si>
  <si>
    <t>Existing Impervious Surface</t>
  </si>
  <si>
    <t>New Impervious Surface</t>
  </si>
  <si>
    <t>Replaced Impervious Surface</t>
  </si>
  <si>
    <t xml:space="preserve">Conversion of Native Vegetation to Lawn or Landscaped </t>
  </si>
  <si>
    <t>Comments</t>
  </si>
  <si>
    <t>***See Highway Runoff Manual 3-3.6.3 for MGSFlood modeling guidance.</t>
  </si>
  <si>
    <t>Begin MP</t>
  </si>
  <si>
    <t>WIN:</t>
  </si>
  <si>
    <t>New impervious ≥ 5,000 sq. ft AND (New Impervious surface) ≥ 1/2 (Exist Impervious surface)</t>
  </si>
  <si>
    <t>Summary of All Minimum Requirements:</t>
  </si>
  <si>
    <t>Land disturbing activity for the Project</t>
  </si>
  <si>
    <t>New impervious surfaces add 50% or more to the existing impervious surfaces within the Project limit</t>
  </si>
  <si>
    <t>For non-road-related Projects, proposed value of improvements greater than replacement value</t>
  </si>
  <si>
    <t>New PGIS add 50% or more to the existing PGIS within the Project limit</t>
  </si>
  <si>
    <t>Color Key</t>
  </si>
  <si>
    <t>Instructions:</t>
  </si>
  <si>
    <t>Grey Cells Are User Input Values And Info</t>
  </si>
  <si>
    <t>Yellow Cells Are Design Outcome And Critical Items Done By Spreadsheet</t>
  </si>
  <si>
    <t xml:space="preserve">Green Cells Are Automatic Calculations Done By Spreadsheet </t>
  </si>
  <si>
    <t>Project Title:</t>
  </si>
  <si>
    <t>Is this project a "non-road-related" project?  (See HRM Glossary for definition)</t>
  </si>
  <si>
    <t>PIN(s):</t>
  </si>
  <si>
    <r>
      <t xml:space="preserve">The </t>
    </r>
    <r>
      <rPr>
        <b/>
        <u/>
        <sz val="10"/>
        <rFont val="Arial"/>
        <family val="2"/>
      </rPr>
      <t>Project Title</t>
    </r>
    <r>
      <rPr>
        <b/>
        <sz val="10"/>
        <rFont val="Arial"/>
        <family val="2"/>
      </rPr>
      <t xml:space="preserve"> naming convention should follow:</t>
    </r>
  </si>
  <si>
    <r>
      <t>Total Project Area (ft</t>
    </r>
    <r>
      <rPr>
        <vertAlign val="superscript"/>
        <sz val="10"/>
        <rFont val="Arial"/>
        <family val="2"/>
      </rPr>
      <t>2</t>
    </r>
    <r>
      <rPr>
        <sz val="10"/>
        <rFont val="Arial"/>
        <family val="2"/>
      </rPr>
      <t>)</t>
    </r>
  </si>
  <si>
    <r>
      <t>≥ 2,000  ft</t>
    </r>
    <r>
      <rPr>
        <vertAlign val="superscript"/>
        <sz val="10"/>
        <rFont val="Arial"/>
        <family val="2"/>
      </rPr>
      <t>2</t>
    </r>
  </si>
  <si>
    <r>
      <t>≥ 7,000  ft</t>
    </r>
    <r>
      <rPr>
        <vertAlign val="superscript"/>
        <sz val="10"/>
        <rFont val="Arial"/>
        <family val="2"/>
      </rPr>
      <t>2</t>
    </r>
  </si>
  <si>
    <r>
      <t>≥ 5,000  ft</t>
    </r>
    <r>
      <rPr>
        <vertAlign val="superscript"/>
        <sz val="10"/>
        <rFont val="Arial"/>
        <family val="2"/>
      </rPr>
      <t>2</t>
    </r>
  </si>
  <si>
    <r>
      <t>≥ 32,670 ft</t>
    </r>
    <r>
      <rPr>
        <vertAlign val="superscript"/>
        <sz val="10"/>
        <rFont val="Arial"/>
        <family val="2"/>
      </rPr>
      <t>2</t>
    </r>
    <r>
      <rPr>
        <sz val="10"/>
        <rFont val="Arial"/>
        <family val="2"/>
      </rPr>
      <t xml:space="preserve"> (3/4  acres)</t>
    </r>
  </si>
  <si>
    <t>WSDOT Region:</t>
  </si>
  <si>
    <t>HRM Minimum Requirements</t>
  </si>
  <si>
    <t>Design Manual Used:</t>
  </si>
  <si>
    <t>Manual Publication Year:</t>
  </si>
  <si>
    <t>If RT needed, what is ADT of roadway in TDA?  (ADT)</t>
  </si>
  <si>
    <r>
      <t>Project Area (ft</t>
    </r>
    <r>
      <rPr>
        <b/>
        <vertAlign val="superscript"/>
        <sz val="10"/>
        <rFont val="Arial"/>
        <family val="2"/>
      </rPr>
      <t>2</t>
    </r>
    <r>
      <rPr>
        <b/>
        <sz val="10"/>
        <rFont val="Arial"/>
        <family val="2"/>
      </rPr>
      <t>)</t>
    </r>
  </si>
  <si>
    <r>
      <t>Threshold Area (ft</t>
    </r>
    <r>
      <rPr>
        <b/>
        <vertAlign val="superscript"/>
        <sz val="10"/>
        <rFont val="Arial"/>
        <family val="2"/>
      </rPr>
      <t>2</t>
    </r>
    <r>
      <rPr>
        <b/>
        <sz val="10"/>
        <rFont val="Arial"/>
        <family val="2"/>
      </rPr>
      <t>)</t>
    </r>
  </si>
  <si>
    <t>≥ 5,000</t>
  </si>
  <si>
    <r>
      <t xml:space="preserve">≥ 32,670 </t>
    </r>
    <r>
      <rPr>
        <vertAlign val="superscript"/>
        <sz val="10"/>
        <rFont val="Arial"/>
        <family val="2"/>
      </rPr>
      <t xml:space="preserve"> </t>
    </r>
    <r>
      <rPr>
        <sz val="10"/>
        <rFont val="Arial"/>
        <family val="2"/>
      </rPr>
      <t>(3/4 acres)</t>
    </r>
  </si>
  <si>
    <t>New PGIS ≥ 5,000     AND (New PGIS) ≥ 1/2 (Exist PGIS)</t>
  </si>
  <si>
    <t>(New PGIS + replaced PGIS) ≥ 5,000   AND (Proposed value of improvements) ≥ 1/2 (replacement value of existing site)</t>
  </si>
  <si>
    <r>
      <t>Replaced PGIS                     Area (ft</t>
    </r>
    <r>
      <rPr>
        <b/>
        <vertAlign val="superscript"/>
        <sz val="10"/>
        <rFont val="Arial"/>
        <family val="2"/>
      </rPr>
      <t>2</t>
    </r>
    <r>
      <rPr>
        <b/>
        <sz val="10"/>
        <rFont val="Arial"/>
        <family val="2"/>
      </rPr>
      <t>)</t>
    </r>
  </si>
  <si>
    <r>
      <t>Non-Effective PGIS                       Area (ft</t>
    </r>
    <r>
      <rPr>
        <b/>
        <vertAlign val="superscript"/>
        <sz val="10"/>
        <rFont val="Arial"/>
        <family val="2"/>
      </rPr>
      <t>2</t>
    </r>
    <r>
      <rPr>
        <b/>
        <sz val="10"/>
        <rFont val="Arial"/>
        <family val="2"/>
      </rPr>
      <t>)</t>
    </r>
  </si>
  <si>
    <r>
      <t>Effective PGIS                      Area (ft</t>
    </r>
    <r>
      <rPr>
        <b/>
        <vertAlign val="superscript"/>
        <sz val="10"/>
        <rFont val="Arial"/>
        <family val="2"/>
      </rPr>
      <t>2</t>
    </r>
    <r>
      <rPr>
        <b/>
        <sz val="10"/>
        <rFont val="Arial"/>
        <family val="2"/>
      </rPr>
      <t>)</t>
    </r>
  </si>
  <si>
    <r>
      <t>Reverted Impervious Surface**  Area (ft</t>
    </r>
    <r>
      <rPr>
        <b/>
        <vertAlign val="superscript"/>
        <sz val="10"/>
        <rFont val="Arial"/>
        <family val="2"/>
      </rPr>
      <t>2</t>
    </r>
    <r>
      <rPr>
        <b/>
        <sz val="10"/>
        <rFont val="Arial"/>
        <family val="2"/>
      </rPr>
      <t>)</t>
    </r>
  </si>
  <si>
    <r>
      <t xml:space="preserve"> Conversion of Native Vegetation to Lawn or Landscape per TDA Area (ft</t>
    </r>
    <r>
      <rPr>
        <b/>
        <vertAlign val="superscript"/>
        <sz val="10"/>
        <rFont val="Arial"/>
        <family val="2"/>
      </rPr>
      <t>2</t>
    </r>
    <r>
      <rPr>
        <b/>
        <sz val="10"/>
        <rFont val="Arial"/>
        <family val="2"/>
      </rPr>
      <t>)</t>
    </r>
  </si>
  <si>
    <r>
      <t>New Impervious Surface         Area (ft</t>
    </r>
    <r>
      <rPr>
        <b/>
        <vertAlign val="superscript"/>
        <sz val="10"/>
        <rFont val="Arial"/>
        <family val="2"/>
      </rPr>
      <t>2</t>
    </r>
    <r>
      <rPr>
        <b/>
        <sz val="10"/>
        <rFont val="Arial"/>
        <family val="2"/>
      </rPr>
      <t>)</t>
    </r>
  </si>
  <si>
    <r>
      <t xml:space="preserve"> Net-New Impervious Surface                     Area (ft</t>
    </r>
    <r>
      <rPr>
        <b/>
        <vertAlign val="superscript"/>
        <sz val="10"/>
        <rFont val="Arial"/>
        <family val="2"/>
      </rPr>
      <t>2</t>
    </r>
    <r>
      <rPr>
        <b/>
        <sz val="10"/>
        <rFont val="Arial"/>
        <family val="2"/>
      </rPr>
      <t>)</t>
    </r>
  </si>
  <si>
    <r>
      <t xml:space="preserve"> Replaced Impervious Surface                    Area (ft</t>
    </r>
    <r>
      <rPr>
        <b/>
        <vertAlign val="superscript"/>
        <sz val="10"/>
        <rFont val="Arial"/>
        <family val="2"/>
      </rPr>
      <t>2</t>
    </r>
    <r>
      <rPr>
        <b/>
        <sz val="10"/>
        <rFont val="Arial"/>
        <family val="2"/>
      </rPr>
      <t>)</t>
    </r>
  </si>
  <si>
    <r>
      <t>Non-Effective Impervious Surface                         Area (ft</t>
    </r>
    <r>
      <rPr>
        <b/>
        <vertAlign val="superscript"/>
        <sz val="10"/>
        <rFont val="Arial"/>
        <family val="2"/>
      </rPr>
      <t>2</t>
    </r>
    <r>
      <rPr>
        <b/>
        <sz val="10"/>
        <rFont val="Arial"/>
        <family val="2"/>
      </rPr>
      <t>)</t>
    </r>
  </si>
  <si>
    <r>
      <t>Effective Impervious Surface                          Area (ft</t>
    </r>
    <r>
      <rPr>
        <b/>
        <vertAlign val="superscript"/>
        <sz val="10"/>
        <rFont val="Arial"/>
        <family val="2"/>
      </rPr>
      <t>2</t>
    </r>
    <r>
      <rPr>
        <b/>
        <sz val="10"/>
        <rFont val="Arial"/>
        <family val="2"/>
      </rPr>
      <t>)</t>
    </r>
  </si>
  <si>
    <t>FC Needed for TDA based on Effective Impervious surface threshold?                      (Yes/No)</t>
  </si>
  <si>
    <t>FC needed for TDA based on Native Vegetation Conversion?                     (Yes/No)</t>
  </si>
  <si>
    <r>
      <t>New PGIS                   Area (ft</t>
    </r>
    <r>
      <rPr>
        <b/>
        <vertAlign val="superscript"/>
        <sz val="10"/>
        <rFont val="Arial"/>
        <family val="2"/>
      </rPr>
      <t>2</t>
    </r>
    <r>
      <rPr>
        <b/>
        <sz val="10"/>
        <rFont val="Arial"/>
        <family val="2"/>
      </rPr>
      <t>)</t>
    </r>
  </si>
  <si>
    <r>
      <t xml:space="preserve">RT  needed for TDA based on Effective PGIS?                                </t>
    </r>
    <r>
      <rPr>
        <b/>
        <i/>
        <sz val="10"/>
        <rFont val="Arial"/>
        <family val="2"/>
      </rPr>
      <t>Flow Chart Step 7</t>
    </r>
    <r>
      <rPr>
        <b/>
        <sz val="10"/>
        <rFont val="Arial"/>
        <family val="2"/>
      </rPr>
      <t xml:space="preserve">                                          (Yes/No)</t>
    </r>
  </si>
  <si>
    <r>
      <t xml:space="preserve">RT needed for TDA based on PGPS?                                              </t>
    </r>
    <r>
      <rPr>
        <b/>
        <i/>
        <sz val="10"/>
        <rFont val="Arial"/>
        <family val="2"/>
      </rPr>
      <t>Flow Chart Step 7</t>
    </r>
    <r>
      <rPr>
        <b/>
        <sz val="10"/>
        <rFont val="Arial"/>
        <family val="2"/>
      </rPr>
      <t xml:space="preserve">                               (Yes/No)                   </t>
    </r>
  </si>
  <si>
    <t>Oil Control                  (Yes/No)</t>
  </si>
  <si>
    <t>Phosphorus Control?               (Yes/No)</t>
  </si>
  <si>
    <t>New and replace impervious surfaces added to Project</t>
  </si>
  <si>
    <t>(New impervious + replaced impervious) ≥ 5,000 sq. ft  AND (Proposed value of improvements) ≥ 1/2 (replacement value of existing site)</t>
  </si>
  <si>
    <t>Conversion of native vegetation to lawn or landscaped area</t>
  </si>
  <si>
    <t>Threshold Area Triggers</t>
  </si>
  <si>
    <t>Is Roadway inside Urban Growth Area? (Yes/No)</t>
  </si>
  <si>
    <t>NO</t>
  </si>
  <si>
    <t>Purpose:</t>
  </si>
  <si>
    <t>Hwy(SR xxx, I xxx, US xxx)  /  Project physical location &amp; Phase - Type of work  MP to MP</t>
  </si>
  <si>
    <t>Conversion of Native Vegetation to Pasture</t>
  </si>
  <si>
    <r>
      <t>≥ 108,900 ft</t>
    </r>
    <r>
      <rPr>
        <vertAlign val="superscript"/>
        <sz val="10"/>
        <rFont val="Arial"/>
        <family val="2"/>
      </rPr>
      <t>2</t>
    </r>
    <r>
      <rPr>
        <sz val="10"/>
        <rFont val="Arial"/>
        <family val="2"/>
      </rPr>
      <t xml:space="preserve"> (2.5  acres)</t>
    </r>
  </si>
  <si>
    <t>Conversion of native vegetation to pasture</t>
  </si>
  <si>
    <t>YES</t>
  </si>
  <si>
    <r>
      <t>RT needed for TDA?                          PGIS Area (ft</t>
    </r>
    <r>
      <rPr>
        <b/>
        <vertAlign val="superscript"/>
        <sz val="10"/>
        <rFont val="Arial"/>
        <family val="2"/>
      </rPr>
      <t>2</t>
    </r>
    <r>
      <rPr>
        <b/>
        <sz val="10"/>
        <rFont val="Arial"/>
        <family val="2"/>
      </rPr>
      <t>)</t>
    </r>
  </si>
  <si>
    <t xml:space="preserve">Is this project in western Washington? </t>
  </si>
  <si>
    <t xml:space="preserve">                      Is this project a "non-road-related" project?  (See HRM Glossary for definition)   </t>
  </si>
  <si>
    <t xml:space="preserve">      Is this project in western Washington? </t>
  </si>
  <si>
    <r>
      <t>FC needed for TDA?                                Converted Pervious Surfaces Area (ft</t>
    </r>
    <r>
      <rPr>
        <b/>
        <vertAlign val="superscript"/>
        <sz val="10"/>
        <rFont val="Arial"/>
        <family val="2"/>
      </rPr>
      <t>2</t>
    </r>
    <r>
      <rPr>
        <b/>
        <sz val="10"/>
        <rFont val="Arial"/>
        <family val="2"/>
      </rPr>
      <t>)</t>
    </r>
  </si>
  <si>
    <r>
      <t>FC needed for TDA?                                Effective Impervious     Area (ft</t>
    </r>
    <r>
      <rPr>
        <b/>
        <vertAlign val="superscript"/>
        <sz val="10"/>
        <rFont val="Arial"/>
        <family val="2"/>
      </rPr>
      <t>2</t>
    </r>
    <r>
      <rPr>
        <b/>
        <sz val="10"/>
        <rFont val="Arial"/>
        <family val="2"/>
      </rPr>
      <t>)</t>
    </r>
  </si>
  <si>
    <t>Column1</t>
  </si>
  <si>
    <r>
      <t>Converted PGPS                 Area (ft</t>
    </r>
    <r>
      <rPr>
        <b/>
        <vertAlign val="superscript"/>
        <sz val="10"/>
        <rFont val="Arial"/>
        <family val="2"/>
      </rPr>
      <t>2</t>
    </r>
    <r>
      <rPr>
        <b/>
        <sz val="10"/>
        <rFont val="Arial"/>
        <family val="2"/>
      </rPr>
      <t>)</t>
    </r>
  </si>
  <si>
    <r>
      <t>RT needed for TDA? Converted PGPS Area (ft</t>
    </r>
    <r>
      <rPr>
        <b/>
        <vertAlign val="superscript"/>
        <sz val="10"/>
        <rFont val="Arial"/>
        <family val="2"/>
      </rPr>
      <t>2</t>
    </r>
    <r>
      <rPr>
        <b/>
        <sz val="10"/>
        <rFont val="Arial"/>
        <family val="2"/>
      </rPr>
      <t>)</t>
    </r>
  </si>
  <si>
    <t>Job Number:</t>
  </si>
  <si>
    <t>Combined Stormwater Treatment Wetland/Detention Pond</t>
  </si>
  <si>
    <t xml:space="preserve">Start at the tab "Step 1 through Step 4" and Input information into grey unlocked cells.  Read the instructions in the yellow boxes at the bottom of the tab. </t>
  </si>
  <si>
    <t>Does the project have retrofit requirements for discharges to Puget Sound?</t>
  </si>
  <si>
    <t>Are there any existing runoff treatment Stormwater BMPs within the project limits?</t>
  </si>
  <si>
    <t xml:space="preserve">                             Refer to HRM Figure 3-3 Step 7</t>
  </si>
  <si>
    <r>
      <t>HRM</t>
    </r>
    <r>
      <rPr>
        <b/>
        <sz val="10"/>
        <rFont val="Arial"/>
        <family val="2"/>
      </rPr>
      <t xml:space="preserve"> Figure 3-1 Step #</t>
    </r>
  </si>
  <si>
    <t>See HRM Figure 3-1  for complete threshold.  Non-road-related project generally refers to rest area, ferry terminals, and maintenance facility Projects.</t>
  </si>
  <si>
    <t>HRM Figure 3-2 Step #</t>
  </si>
  <si>
    <t>See HRM Figure 3-1 for complete threshold.  Non-road-related Project generally refers to rest area, ferry terminals, and maintenance facility projects.</t>
  </si>
  <si>
    <t xml:space="preserve">       Refer to HRM Figure 3-3 Step 8</t>
  </si>
  <si>
    <t>acres</t>
  </si>
  <si>
    <t>State Route</t>
  </si>
  <si>
    <t>016A</t>
  </si>
  <si>
    <t>097A</t>
  </si>
  <si>
    <t>101A</t>
  </si>
  <si>
    <t>Natural Dispersion</t>
  </si>
  <si>
    <t>Engineered Dispersion</t>
  </si>
  <si>
    <t>Infiltration Pond</t>
  </si>
  <si>
    <t>Bioinfiltration Pond (EW only)</t>
  </si>
  <si>
    <t>Drywell</t>
  </si>
  <si>
    <t>VFS</t>
  </si>
  <si>
    <t>CAVFS</t>
  </si>
  <si>
    <t>CABS</t>
  </si>
  <si>
    <t>Continuous Inflow CABS</t>
  </si>
  <si>
    <t>Wet Biofiltration Swale</t>
  </si>
  <si>
    <t>Continuous Inflow Biofiltration Swale</t>
  </si>
  <si>
    <t>Biofiltration Swale</t>
  </si>
  <si>
    <t>Infiltration Trench</t>
  </si>
  <si>
    <t>Media Filter Drain Type 1</t>
  </si>
  <si>
    <t>Media Filter Drain Type 2</t>
  </si>
  <si>
    <t>Media Filter Drain Type 3</t>
  </si>
  <si>
    <t>Media Filter Drain Type 4</t>
  </si>
  <si>
    <t>Media Filter Drain Type 5</t>
  </si>
  <si>
    <t>Media Filter Drain Type 6</t>
  </si>
  <si>
    <t>Media Filter Drain Type 7</t>
  </si>
  <si>
    <t>Bioretention Area</t>
  </si>
  <si>
    <t>Wet Pond</t>
  </si>
  <si>
    <t>Combined Wet/Detention Pond</t>
  </si>
  <si>
    <t>Constructed Stormwater Treatment Wetland</t>
  </si>
  <si>
    <t>Detention Pond</t>
  </si>
  <si>
    <t>Oil Containment Boom</t>
  </si>
  <si>
    <t>Wet Pond (Large)</t>
  </si>
  <si>
    <t>Category 1 BMP - Detention Vault</t>
  </si>
  <si>
    <t>Category 1 BMP - Wet Vault</t>
  </si>
  <si>
    <t>Category 1 BMP - Sand Filter Vault</t>
  </si>
  <si>
    <t>Category 1 BMP - Combined Wet/Detention Vault</t>
  </si>
  <si>
    <t>Category 1 BMP - Detention Tank</t>
  </si>
  <si>
    <t>Category 1 BMP - Sand Filter Basin</t>
  </si>
  <si>
    <t>Category 1 BMP - Linear Sand Filter</t>
  </si>
  <si>
    <t>Category 1 BMP - Proprietary BMP</t>
  </si>
  <si>
    <t>Category 1 BMP - Baffle Type (API) Oil/Water Separator</t>
  </si>
  <si>
    <t>Category 1 BMP - Coalescing Plate Oil/Water Separator</t>
  </si>
  <si>
    <t>Category 1 BMP - Treatment Train Combination for phosphorus removal</t>
  </si>
  <si>
    <t>Category 1 BMP - Treatment Train Combination for dissolved metals removal</t>
  </si>
  <si>
    <t>Stormwater BMP Type</t>
  </si>
  <si>
    <t>End    MP</t>
  </si>
  <si>
    <t>PIN:</t>
  </si>
  <si>
    <t>CN WIN:</t>
  </si>
  <si>
    <t>CN Contract Number:</t>
  </si>
  <si>
    <t>SubstantiallyCompleteOperationallyComplete Date:</t>
  </si>
  <si>
    <t>CNPhaseEndPlanned Date:</t>
  </si>
  <si>
    <t>CNPhaseEndActual Date:</t>
  </si>
  <si>
    <t>CN PE:</t>
  </si>
  <si>
    <t>Is this an existing BMP to be modified by project or is this a new BMP?</t>
  </si>
  <si>
    <t>List the amount of Effective Impervious Surface (flow control) mitigated by the new or modified BMP                       (Acres)</t>
  </si>
  <si>
    <t>If this is an existing BMP being modified, please describe the proposed modification</t>
  </si>
  <si>
    <t>TDA       Name</t>
  </si>
  <si>
    <t>Is the project within the WSDOT NPDES permit area?</t>
  </si>
  <si>
    <t>Are there any existing flow control stormwater BMPs within the project limits?</t>
  </si>
  <si>
    <t>Are the replaced Impervious surfaces applicable to the project per HRM Figure 3-2 Step 5?</t>
  </si>
  <si>
    <t>Are the replaced PGIS applicable to the project per HRM Figure 3-2 Step 6?</t>
  </si>
  <si>
    <t>Was there any retrofitting of existing impervious surfaces and/or existing PGIS done by the project (including offsite in-kind retrofitting)?</t>
  </si>
  <si>
    <t>Retrofit Definitions</t>
  </si>
  <si>
    <t>PROJECT TRIGGERED RETROFIT = WSDOT projects that have applicable replaced impervious surface and/or replaced PGIS requirements fall in the category of Project Triggered Retrofits.  Applicability of</t>
  </si>
  <si>
    <t xml:space="preserve">OPPORTUNITY BASED RETROFIT = WSDOT projects that provide treatment and/or flow control to existing impervious surfaces and/or existing PGIS that do not require a project triggered retrofit. </t>
  </si>
  <si>
    <t xml:space="preserve">PROJECT TRIGGERED AND OPPORTUNITY BASED RETROFIT = WSDOT projects that have both project triggered retrofit requirements and opportunity based retrofits.  An example of this is when a WSDOT project determines </t>
  </si>
  <si>
    <t xml:space="preserve">project office provides decides to provide runoff treatment to the existing PGIS since it would be too hard to separate the required replaced PGIS from the existing PGIS.  The additional existing PGIS </t>
  </si>
  <si>
    <t>would be the opportunity based retrofit.</t>
  </si>
  <si>
    <t xml:space="preserve">the replaced PGIS is applicable and provides runoff treatment for replaced PGIS.  When capturing PGIS, the curb and gutter captures more existing PGIS than just the required replaced PGIS.  The </t>
  </si>
  <si>
    <t xml:space="preserve">If necessary, on the "Step 5 and 6" tab, input information into grey unlocked cells.  Read the instructions in the yellow boxes at the bottom of the tab.  </t>
  </si>
  <si>
    <t>If retrofitting existing impervious surfaces, list the amount of existing impervious surface mitigated by the new or modified BMP for flow control      (Acres)</t>
  </si>
  <si>
    <t>Were any new permanent stormwater BMPs constructed by the project OR were any existing stormwater BMPs modified by the project?</t>
  </si>
  <si>
    <t xml:space="preserve">STAND-ALONE RETROFIT = WSDOT I-4 stormwater retrofit program projects that provide stormwater retrofits for segments of WSDOT highways. </t>
  </si>
  <si>
    <t>Is this an existing BMP going to be modified or completely removed by project?</t>
  </si>
  <si>
    <t>Existing Stormwater BMP Type</t>
  </si>
  <si>
    <t>Will this BMP be owned and operated by WSDOT?</t>
  </si>
  <si>
    <t>List the amount of existing Impervious surface (flow control) mitigated by the existing BMP before the project                        (Acres)</t>
  </si>
  <si>
    <t>List the amount of existing PGIS (runoff treatment) mitigated by the existing BMP before the project                        (Acres)</t>
  </si>
  <si>
    <t xml:space="preserve">Is the amount of existing impervious surface and PGIS receiving treatment and flow control re-established by a new or modified BMP? </t>
  </si>
  <si>
    <t>Will this BMP be maintained by WSDOT?</t>
  </si>
  <si>
    <t>Begin   Latitude**        (in Decimal  Degrees)</t>
  </si>
  <si>
    <t>Begin  Longitude**       (in Decimal  Degrees)</t>
  </si>
  <si>
    <t>End      Latitude**        (in Decimal  Degrees)</t>
  </si>
  <si>
    <t>End     Longitude**       (in Decimal  Degrees)</t>
  </si>
  <si>
    <t>natural dispersion, engineered dispersion, VFS, CAVFS, MFD</t>
  </si>
  <si>
    <t>infiltration vault, wet vault, combined wet/detention vault, detention vault, detention tank, linear sand filter, sand filter vault, baffle type (API) and coalescing plate oil water separators</t>
  </si>
  <si>
    <t>infiltration pond, bioinfiltration pond, drywell, bioretention area, wet pond, combined wet/detention pond, CSTW, combined CSTW/detention pond, detention pond, natural depression, oil containment boom, sand filter basin</t>
  </si>
  <si>
    <t>Slope Type BMPs = two points at the edge of pavement for the beginning and end of the BMP</t>
  </si>
  <si>
    <t>Linear Ditch Type BMPs = two points at the beginning and end of the BMP; the points should be taken at the middle of the BMP's bottom width when looking at the BMP's cross section</t>
  </si>
  <si>
    <t>http://hatsprod/Maintenance/Management/Activities/</t>
  </si>
  <si>
    <t>Catch Basin / Manhole / Grate Inlet / Drop Inlet / Concrete Inlet - Add, Remove, Abandon</t>
  </si>
  <si>
    <t>**Guidance for Latitude/Longitude locations are as follows:</t>
  </si>
  <si>
    <t>Pond Type BMPs = One point (Beginning) nearest to the pond centroid.</t>
  </si>
  <si>
    <t>infiltration trench, biofiltration swale, CABS, wet biofiltration swale, continuous inflow biofiltration swale, continuous inflow CABS</t>
  </si>
  <si>
    <t>Vault or Buried Type BMPs= One point (Beginning) at the access road nearest to the inlet to the BMP</t>
  </si>
  <si>
    <t>Structure Type</t>
  </si>
  <si>
    <t>Action</t>
  </si>
  <si>
    <t>Number</t>
  </si>
  <si>
    <t>Catch Basin Type 1</t>
  </si>
  <si>
    <t>B-5.40-01</t>
  </si>
  <si>
    <t>Catch Basin Type 1L</t>
  </si>
  <si>
    <t>B-5.60-01</t>
  </si>
  <si>
    <t>Catch Basin Type 1P (for Parking Lot)</t>
  </si>
  <si>
    <t>B-10.20-01</t>
  </si>
  <si>
    <t>B-10.40-00</t>
  </si>
  <si>
    <t>Catch Basin Type 2 with Flow Restrictor</t>
  </si>
  <si>
    <t>B-10.60-00</t>
  </si>
  <si>
    <t>Catch Basin Type 2 with Baffle Type Flow Restrictor</t>
  </si>
  <si>
    <t>B-15.20-01</t>
  </si>
  <si>
    <t>B-15.40-01</t>
  </si>
  <si>
    <t>B-15.60-01</t>
  </si>
  <si>
    <t>B-20.20-02</t>
  </si>
  <si>
    <t>B-20.40-03</t>
  </si>
  <si>
    <t>B-20.60-03</t>
  </si>
  <si>
    <t>B-25.20-01</t>
  </si>
  <si>
    <t>Combination Inlet</t>
  </si>
  <si>
    <t>B-25.60-00</t>
  </si>
  <si>
    <t>Concrete Inlet</t>
  </si>
  <si>
    <t>B-35.20-00</t>
  </si>
  <si>
    <t>Grate Inlet Type 1 (Cast-In-Place)</t>
  </si>
  <si>
    <t>B-35.40-00</t>
  </si>
  <si>
    <t>Grate Inlet Type 2</t>
  </si>
  <si>
    <t>B-45.20-00</t>
  </si>
  <si>
    <t>Drop Inlet Type 1</t>
  </si>
  <si>
    <t>B-45.40-00</t>
  </si>
  <si>
    <t>Drop Inlet Type 2</t>
  </si>
  <si>
    <t>B-5.20-01</t>
  </si>
  <si>
    <t>ADD</t>
  </si>
  <si>
    <t>REMOVE</t>
  </si>
  <si>
    <t>ABANDON</t>
  </si>
  <si>
    <t>Catch Basin Type 2  54"</t>
  </si>
  <si>
    <t>Catch Basin Type 2  48"</t>
  </si>
  <si>
    <t>Catch Basin Type 2  60"</t>
  </si>
  <si>
    <t>Catch Basin Type 2  72"</t>
  </si>
  <si>
    <t>Catch Basin Type 2  84"</t>
  </si>
  <si>
    <t>Catch Basin Type 2  96"</t>
  </si>
  <si>
    <t>Catch Basin Type 2  120"</t>
  </si>
  <si>
    <t>Catch Basin Type 2  144"</t>
  </si>
  <si>
    <t>Manhole Type 1  48"</t>
  </si>
  <si>
    <t>Manhole Type 1  54"</t>
  </si>
  <si>
    <t>Manhole Type 1  60"</t>
  </si>
  <si>
    <t>Manhole Type 2  60"</t>
  </si>
  <si>
    <t>Manhole Type 2  72"</t>
  </si>
  <si>
    <t>Manhole Type 2  84"</t>
  </si>
  <si>
    <t>Manhole Type 2  96"</t>
  </si>
  <si>
    <t>Manhole Type 2  120"</t>
  </si>
  <si>
    <t>Manhole Type 2  144"</t>
  </si>
  <si>
    <t>Manhole Type 3  48"</t>
  </si>
  <si>
    <t>Manhole Type 3  54"</t>
  </si>
  <si>
    <t>Manhole Type 3  60"</t>
  </si>
  <si>
    <t>Manhole Type 3  70"</t>
  </si>
  <si>
    <t>Manhole Type 3  84"</t>
  </si>
  <si>
    <t>Manhole Type 3  96"</t>
  </si>
  <si>
    <t>Manhole Type 3  120"</t>
  </si>
  <si>
    <t>Manhole Type 3  144"</t>
  </si>
  <si>
    <t>SUMMARY OF STRUCTURES</t>
  </si>
  <si>
    <t>CATCH BASIN TYPE 1</t>
  </si>
  <si>
    <t>CATCH BASIN TYPE 2</t>
  </si>
  <si>
    <t>MANHOLE TYPE 1</t>
  </si>
  <si>
    <t>MANHOLE TYPE 2</t>
  </si>
  <si>
    <t>MANHOLE TYPE 3</t>
  </si>
  <si>
    <t>COMBINATION INLET</t>
  </si>
  <si>
    <t>CONCRETE INLET</t>
  </si>
  <si>
    <t>GRATE INLET TYPE 1</t>
  </si>
  <si>
    <t>GRATE INLET TYPE 2</t>
  </si>
  <si>
    <t>DROP INLET TYPE 1</t>
  </si>
  <si>
    <t>DROP INLET TYPE 2</t>
  </si>
  <si>
    <t>List the amount of Effective PGIS (runoff treatment) mitigated by the new or modified BMP               (Acres)</t>
  </si>
  <si>
    <t>If retrofitting existing PGIS, list the amount of existing PGIS mitigated by the new or modified BMP for runoff treatment         (Acres)</t>
  </si>
  <si>
    <t>Existing  WSDOT Feature Number (See WSDOT HATS*** web application  to determine Feature Number)</t>
  </si>
  <si>
    <t>***HATS web address</t>
  </si>
  <si>
    <t>Does any part of the project drain to Puget Sound AND does any TDA in the project exceed runoff treatment or flow control thresholds?</t>
  </si>
  <si>
    <t>End           MP</t>
  </si>
  <si>
    <t>Use the table below to list the WSDOT maintained structures added, removed, or abandoned by the project.</t>
  </si>
  <si>
    <t xml:space="preserve">This spreadsheet is a companion to the WSDOT 2019 Highway Runoff Manual (HRM) and is used to determine a given Project's Minimum Requirements as well as specific requirements for each TDA (where applicable).  It is required for the preparation of WSDOT Hydraulic Reports and helps the designer gather information needed for the Stormwater Design NEPA/SEPA Documentation Checklist used for a Project's environmental documentation.  </t>
  </si>
  <si>
    <t>The HRM has been deemed equivalent to Ecology's Stormwater Management Manuals for Eastern and Western WA.  However, numeric references to chapters and minimum requirements in this spreadsheet are specific to the HRM and differ in naming from Ecology's manuals.   Please contact the WSDOT HQ Hydraulics Section if you have any questions or comments about this spreadsheet.</t>
  </si>
  <si>
    <t>If necessary, on the "Step 8" tab, input information into grey unlocked cells.  Read the information in the yellow boxes for each TDA.  This tab deals with the flow control Minimum Requirement.</t>
  </si>
  <si>
    <t>If necessary, on the "Step 7 RT" tab, input information into grey unlocked cells.  Read the information in the yellow boxes for each TDA.  This tab deals with the runoff treatment Minimum Requirement.</t>
  </si>
  <si>
    <t>Fill out the information asked on the "Level of Retrofit" tab.  See HRM 3-4 for more details on where and when retrofit requirements and opportunities occur on WSDOT projects.</t>
  </si>
  <si>
    <t>Fill out the information asked on the "BMPs_New_or_Modified" tab and "BMPs_Removed_or_Modified" tab if the TDA is providing runoff treatment or flow control using stormwater BMPs and/or removing existing stormwater BMPS.</t>
  </si>
  <si>
    <t>Fill out the table on this tab showing how many proposed structures will be placed on the project.</t>
  </si>
  <si>
    <r>
      <t xml:space="preserve">The tabs "Step 1 through Step 4", "Step 5 and 6", "Step 7 RT", and "Step 8 FC" refer to the </t>
    </r>
    <r>
      <rPr>
        <b/>
        <i/>
        <sz val="10"/>
        <rFont val="Arial"/>
        <family val="2"/>
      </rPr>
      <t>HRM</t>
    </r>
    <r>
      <rPr>
        <b/>
        <sz val="10"/>
        <rFont val="Arial"/>
        <family val="2"/>
      </rPr>
      <t xml:space="preserve"> Figures 3.1 - 3.3.    The tab "Level of Retrofit" refers to the </t>
    </r>
    <r>
      <rPr>
        <b/>
        <i/>
        <sz val="10"/>
        <rFont val="Arial"/>
        <family val="2"/>
      </rPr>
      <t>HRM</t>
    </r>
    <r>
      <rPr>
        <b/>
        <sz val="10"/>
        <rFont val="Arial"/>
        <family val="2"/>
      </rPr>
      <t xml:space="preserve"> 3-4.</t>
    </r>
  </si>
  <si>
    <t>NOTE:  The spreadsheet version number is shown as a footnote on the printout of each sheet.  See the HRM revisions website at http://www.wsdot.wa.gov/Design/Hydraulics/HighwayRunoffManual.htm for the current version number being used.</t>
  </si>
  <si>
    <t>For WSDOT projects, email completed files to Alex Nguyen of WSDOT's HQ Hydraulics Section at nguyeal@wsdot.wa.gov for NPDES Permit tracking purposes.</t>
  </si>
  <si>
    <t>2019 HRM Spreadsheet Version</t>
  </si>
  <si>
    <r>
      <t xml:space="preserve">Are the </t>
    </r>
    <r>
      <rPr>
        <b/>
        <u/>
        <sz val="10"/>
        <rFont val="Arial"/>
        <family val="2"/>
      </rPr>
      <t xml:space="preserve">replaced PGIS </t>
    </r>
    <r>
      <rPr>
        <b/>
        <sz val="10"/>
        <rFont val="Arial"/>
        <family val="2"/>
      </rPr>
      <t>applicable to the project per HRM Figure 3-2 Step 6?</t>
    </r>
  </si>
  <si>
    <r>
      <t xml:space="preserve">Are the </t>
    </r>
    <r>
      <rPr>
        <b/>
        <u/>
        <sz val="10"/>
        <rFont val="Arial"/>
        <family val="2"/>
      </rPr>
      <t>replaced Impervious surfaces</t>
    </r>
    <r>
      <rPr>
        <b/>
        <sz val="10"/>
        <rFont val="Arial"/>
        <family val="2"/>
      </rPr>
      <t xml:space="preserve"> applicable to the project per HRM Figure 3-1 Step 4?</t>
    </r>
  </si>
  <si>
    <t>Category 1 BMP - Infiltration Vault</t>
  </si>
  <si>
    <t>Category 1 BMP - Natural Depression Storage</t>
  </si>
  <si>
    <t>Category 1 BMP - Pervious Pavement</t>
  </si>
  <si>
    <t>***BMPs can only be built to partial HRM standards for Opportunity Based and Stand-Alone Stormwater Retrofits</t>
  </si>
  <si>
    <t>Construction Stormwater Pollution Prevention</t>
  </si>
  <si>
    <t>Maintaining the Natural Drainage System</t>
  </si>
  <si>
    <t>Wetlands Protection</t>
  </si>
  <si>
    <t>Incorporating Approved Basin Plans into Stormwater Management</t>
  </si>
  <si>
    <t>Operation and Maintenance</t>
  </si>
  <si>
    <t>http://www.wsdot.wa.gov/Design/Hydraulics/HighwayRunoffManual.htm</t>
  </si>
  <si>
    <t>N/A</t>
  </si>
  <si>
    <t>Is this a WSDOT project initiated by WSDOT (i.e., this isn't a project initiated by a developer, local agency, or other state agency)?**</t>
  </si>
  <si>
    <t>FC needed for TDA based on 0.15 cfs increase in flow?                                          (Yes/No)</t>
  </si>
  <si>
    <t>Increase of 0.15 cfs in 100-year Recurrence Interval Flow for TDA?***                 (Yes/No)</t>
  </si>
  <si>
    <t xml:space="preserve">Enhanced RT or Basic RT?  </t>
  </si>
  <si>
    <t>Does the Roadway Have Full or Partially Controlled Limited Access? (Yes/No)</t>
  </si>
  <si>
    <t>** Input zero into this column if the reverted impervious surface does not meet the reversion requirements per HRM 4-3.5.3.</t>
  </si>
  <si>
    <t>****For Design-Bid-Build projects, funds should be transferred before Ad date; PEO initiates funds transfer by notifying Region Program Management.  PEO initiates funds transfer by notifying Region Program Management.  For Design-Build projects, see the RCEF document on the HRM Resources website for more details.  http://www.wsdot.wa.gov/Design/Hydraulics/HighwayRunoffManual.htm</t>
  </si>
  <si>
    <t>replaced impervious surfaces and replaced PGIS are determined in HRM Figure 3-1 Step 4 and HRM Figure 3-2 Step 6.  Additionally, WSDOT initiated projects in the Puget Sound Basin</t>
  </si>
  <si>
    <t>HIGH</t>
  </si>
  <si>
    <t>that add new impervious and meet or exceed the runoff treatment or flow control thresholds fall in the category of Project Triggered Retrofits for any existing</t>
  </si>
  <si>
    <t>existing impervious surfaces that require retrofit per HRM 3-4.2.2 and the Retrofit Cost Effectiveness and Feasibility (RCEF) analysis. For details on the RCEF analysis, see the below link:</t>
  </si>
  <si>
    <t>**Puget Sound Basin project-triggered retrofit requirements (HRM 3-4.2.2) apply to all projects initiated by WSDOT in the Puget Sound Basin. These requirements do not apply to highway projects initiated by other state agencies, local agencies, Tribes, and developers.  Examples of highway projects initiated by others (i.e., local agency and developer projects) include adding a turning lane or intersection improvements on a state highway.</t>
  </si>
  <si>
    <t xml:space="preserve">List the old WSDOT Feature Number*** (existing BMPs that will be modified by the project will be given a new Feature Number) </t>
  </si>
  <si>
    <t xml:space="preserve">List the new WSDOT Feature Number*** (existing BMPs that will be modified by the project will be given a new Feature Number) </t>
  </si>
  <si>
    <t>Is this BMP designed to full or partial HRM standards?****</t>
  </si>
  <si>
    <t>****BMPs can only be built to partial HRM standards for Opportunity Based and Stand-Alone Stormwater Retrofits</t>
  </si>
  <si>
    <t>ADF</t>
  </si>
  <si>
    <t>Password to unlock each Tab = "WSDOT2019"</t>
  </si>
  <si>
    <t>Release Date</t>
  </si>
  <si>
    <t>Version</t>
  </si>
  <si>
    <t>• Changes Version Number to “2019 HRM Spreadsheet Version 6.1” and put that on all Tabs
• Tab “Instructions” – updated the instructions to reference the 2019 HRM
• Tabs “Step 1 through Step 4” and “Step 5 and 6” - Updated the HRM Minimum Requirement Names at the bottom of the each tab to match the 2019 HRM 
• Updated all hyperlinks and HRM Chapter references to the 2019 HRM and current web site addresses
• Tab “Step 7 RT” - Moved the text in Row 10 so that it lines up with Row 11
• Tab “Level of Retrofit” - Per HRM 3-4, modified this tab to allow High Priority Retrofit projects to show the project will send money to the I-4 Stormwater Account
o Added a warning that the designer must check HRM 3-4 to make sure the correct option was used to shifting project funds to PIN 099902L when in a high priority retrofit situation
• Tab “Level of Retrofit” - Listed the I-4 Stormwater Account as “PIN 099902L”
• Tab “Level of Retrofit” - Added a question to see if any of the stormwater BMP were designed to partial BMP design standards for projects where there is a “PROJECT TRIGGERED AND OPPORTUNITY BASED” retrofit, “OPPORTUNITY BASED” retrofit, or a “STAND-ALONE” retrofit.
o Added a note to list which BMPs were built to partial standards on the “BMPs_New_or_Modified” tab when filling it out
• Tab “BMPs_New_or_Modified” - Added a Column that has the designer state if the BMP was design to full HRM standards or partial HRM design standards
o Added the note at the bottom of the table saying “***BMPs can only be built to partial HRM standards for Opportunity Based and Stand-Alone Stormwater Retrofits”
• Tabs “BMPs_New_or_Modified” and “BMPs_Removed_or_Modified” - Re-referenced project information so that it copies correctly
• Tabs “BMPs_New_or_Modified” and “BMPs_Removed_or_Modified” - Modified the BMP drop down list to show that Pervious Pavement, Natural Depression Storage, and Infiltration Vaults are now Category I BMPs per the 2019 HRM
ROW 36 = “Will project funds be shifted from the project to fund Stand Alone stormwater retrofit projects*** (PIN 099902L)?”  
ROW 38 = “How much money will be shifted away from the project?***” 
Revised the note at the bottom of the tab (ROW 67) reads, “***For Design-Bid-Build projects, funds shall be transferred before Ad date; PEO initiates funds transfer by notifying Region Program Management.  For Design-Build projects, funds will be transferred before going to RFP.  PEO initiates funds transfer by notifying Region Program Management.  See the RCEF document on the HRM Resources website for more details:  http://www.wsdot.wa.gov/Design/Hydraulics/HighwayRunoffManual.htm”</t>
  </si>
  <si>
    <t>Fixed error on Drainage Structures Summary where equations were not copying down in the structure name column</t>
  </si>
  <si>
    <t>Current Version</t>
  </si>
  <si>
    <t>As of 12/19/2019</t>
  </si>
  <si>
    <t>Fixed an error on Step7 RT tab where the Q column was referencing the P column but should have been refereing the O column to determine when enhanced RT was needed.  Fixed now.; unlocked "WSDOT Initiated" cell of "Level of Retrofit" Tab</t>
  </si>
  <si>
    <t>OPPORTUNITY BASED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</si>
</sst>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164" formatCode="0.0"/>
    <numFmt numFmtId="165" formatCode="&quot;$&quot;#,##0.00"/>
    <numFmt numFmtId="166" formatCode="&quot;$&quot;#,##0"/>
    <numFmt numFmtId="167" formatCode="0.000"/>
    <numFmt numFmtId="168" formatCode="000"/>
    <numFmt numFmtId="169" formatCode="000.00"/>
    <numFmt numFmtId="170" formatCode="00.000000000"/>
    <numFmt numFmtId="171" formatCode="000.000000000"/>
    <numFmt numFmtId="172" formatCode="[$-409]mmmm\ d\,\ yyyy;@"/>
    <numFmt numFmtId="173" formatCode="#,##0.000"/>
  </numFmts>
  <fonts count="37" x14ac:knownFonts="1">
    <font>
      <sz val="10"/>
      <name val="Arial"/>
    </font>
    <font>
      <sz val="10"/>
      <name val="Arial"/>
      <family val="2"/>
    </font>
    <font>
      <b/>
      <sz val="10"/>
      <name val="Arial"/>
      <family val="2"/>
    </font>
    <font>
      <b/>
      <vertAlign val="superscript"/>
      <sz val="10"/>
      <name val="Arial"/>
      <family val="2"/>
    </font>
    <font>
      <sz val="10"/>
      <name val="Arial"/>
      <family val="2"/>
    </font>
    <font>
      <b/>
      <sz val="8"/>
      <name val="Arial"/>
      <family val="2"/>
    </font>
    <font>
      <sz val="8"/>
      <name val="Arial"/>
      <family val="2"/>
    </font>
    <font>
      <u/>
      <sz val="10"/>
      <color indexed="12"/>
      <name val="Arial"/>
      <family val="2"/>
    </font>
    <font>
      <b/>
      <sz val="11"/>
      <name val="Arial"/>
      <family val="2"/>
    </font>
    <font>
      <sz val="12"/>
      <name val="Arial"/>
      <family val="2"/>
    </font>
    <font>
      <b/>
      <i/>
      <sz val="10"/>
      <name val="Arial"/>
      <family val="2"/>
    </font>
    <font>
      <sz val="10"/>
      <name val="Arial Narrow"/>
      <family val="2"/>
    </font>
    <font>
      <sz val="8"/>
      <name val="Arial"/>
      <family val="2"/>
    </font>
    <font>
      <b/>
      <sz val="18"/>
      <name val="Arial"/>
      <family val="2"/>
    </font>
    <font>
      <b/>
      <sz val="14"/>
      <name val="Arial"/>
      <family val="2"/>
    </font>
    <font>
      <b/>
      <u/>
      <sz val="10"/>
      <name val="Arial"/>
      <family val="2"/>
    </font>
    <font>
      <sz val="12"/>
      <name val="Arial"/>
      <family val="2"/>
    </font>
    <font>
      <b/>
      <sz val="10"/>
      <name val="Arial"/>
      <family val="2"/>
    </font>
    <font>
      <sz val="10"/>
      <name val="Arial"/>
      <family val="2"/>
    </font>
    <font>
      <vertAlign val="superscript"/>
      <sz val="10"/>
      <name val="Arial"/>
      <family val="2"/>
    </font>
    <font>
      <b/>
      <sz val="12"/>
      <name val="Arial"/>
      <family val="2"/>
    </font>
    <font>
      <sz val="10"/>
      <name val="Arial"/>
      <family val="2"/>
    </font>
    <font>
      <b/>
      <sz val="8"/>
      <name val="Arial"/>
      <family val="2"/>
    </font>
    <font>
      <sz val="10"/>
      <name val="Arial"/>
      <family val="2"/>
    </font>
    <font>
      <sz val="10"/>
      <name val="Arial"/>
      <family val="2"/>
    </font>
    <font>
      <b/>
      <sz val="8"/>
      <color indexed="81"/>
      <name val="Tahoma"/>
      <family val="2"/>
    </font>
    <font>
      <sz val="10"/>
      <color indexed="22"/>
      <name val="Arial Narrow"/>
      <family val="2"/>
    </font>
    <font>
      <b/>
      <i/>
      <u/>
      <sz val="10"/>
      <name val="Arial"/>
      <family val="2"/>
    </font>
    <font>
      <b/>
      <sz val="12"/>
      <name val="Arial"/>
      <family val="2"/>
    </font>
    <font>
      <b/>
      <sz val="9"/>
      <name val="Arial"/>
      <family val="2"/>
    </font>
    <font>
      <u/>
      <sz val="10"/>
      <color indexed="12"/>
      <name val="Arial"/>
      <family val="2"/>
    </font>
    <font>
      <sz val="14"/>
      <name val="Arial"/>
      <family val="2"/>
    </font>
    <font>
      <sz val="10"/>
      <color rgb="FFFF0000"/>
      <name val="Arial"/>
      <family val="2"/>
    </font>
    <font>
      <b/>
      <sz val="9.5"/>
      <name val="Arial"/>
      <family val="2"/>
    </font>
    <font>
      <sz val="10"/>
      <color theme="1"/>
      <name val="Arial"/>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5"/>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CCFFCC"/>
        <bgColor indexed="64"/>
      </patternFill>
    </fill>
  </fills>
  <borders count="6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thin">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44" fontId="1" fillId="0" borderId="0" applyFont="0" applyFill="0" applyBorder="0" applyAlignment="0" applyProtection="0"/>
    <xf numFmtId="44" fontId="1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7"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4" fillId="0" borderId="0"/>
  </cellStyleXfs>
  <cellXfs count="548">
    <xf numFmtId="0" fontId="0" fillId="0" borderId="0" xfId="0"/>
    <xf numFmtId="0" fontId="2" fillId="0" borderId="0" xfId="0" applyFont="1" applyAlignment="1">
      <alignment horizontal="left"/>
    </xf>
    <xf numFmtId="0" fontId="0" fillId="0" borderId="1" xfId="0" applyBorder="1"/>
    <xf numFmtId="0" fontId="0" fillId="0" borderId="2" xfId="0" applyBorder="1"/>
    <xf numFmtId="0" fontId="0" fillId="0" borderId="3" xfId="0" applyBorder="1"/>
    <xf numFmtId="0" fontId="2" fillId="0" borderId="4" xfId="0" applyFont="1" applyBorder="1" applyAlignment="1">
      <alignment horizontal="right"/>
    </xf>
    <xf numFmtId="0" fontId="0" fillId="0" borderId="4" xfId="0" applyBorder="1"/>
    <xf numFmtId="0" fontId="2" fillId="0" borderId="4" xfId="0" applyFont="1" applyBorder="1" applyAlignment="1">
      <alignment horizontal="left"/>
    </xf>
    <xf numFmtId="0" fontId="2" fillId="0" borderId="0" xfId="0" applyFont="1" applyAlignment="1">
      <alignment vertical="center"/>
    </xf>
    <xf numFmtId="0" fontId="2" fillId="2" borderId="5" xfId="0" applyFont="1" applyFill="1" applyBorder="1"/>
    <xf numFmtId="0" fontId="2" fillId="0" borderId="0" xfId="0" applyFont="1"/>
    <xf numFmtId="0" fontId="2" fillId="2" borderId="1" xfId="0" applyFont="1" applyFill="1" applyBorder="1"/>
    <xf numFmtId="0" fontId="2" fillId="2" borderId="2"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4" borderId="4" xfId="0" applyFont="1" applyFill="1" applyBorder="1"/>
    <xf numFmtId="0" fontId="2" fillId="4" borderId="0" xfId="0" applyFont="1" applyFill="1"/>
    <xf numFmtId="0" fontId="2" fillId="4" borderId="3" xfId="0" applyFont="1" applyFill="1" applyBorder="1"/>
    <xf numFmtId="0" fontId="17" fillId="0" borderId="4" xfId="0" applyFont="1" applyBorder="1" applyAlignment="1">
      <alignment horizontal="right"/>
    </xf>
    <xf numFmtId="0" fontId="18" fillId="0" borderId="0" xfId="0" applyFont="1"/>
    <xf numFmtId="0" fontId="18" fillId="0" borderId="0" xfId="0" applyFont="1" applyAlignment="1">
      <alignment horizontal="left"/>
    </xf>
    <xf numFmtId="0" fontId="18" fillId="0" borderId="0" xfId="0" applyFont="1" applyAlignment="1">
      <alignment horizontal="right"/>
    </xf>
    <xf numFmtId="0" fontId="17" fillId="0" borderId="0" xfId="0" applyFont="1" applyAlignment="1">
      <alignment horizontal="left"/>
    </xf>
    <xf numFmtId="3" fontId="18" fillId="0" borderId="0" xfId="0" applyNumberFormat="1" applyFont="1" applyAlignment="1">
      <alignment horizontal="center"/>
    </xf>
    <xf numFmtId="3" fontId="18" fillId="0" borderId="0" xfId="0" applyNumberFormat="1" applyFont="1" applyAlignment="1">
      <alignment horizontal="center" vertical="center"/>
    </xf>
    <xf numFmtId="0" fontId="17" fillId="0" borderId="0" xfId="0" applyFont="1" applyAlignment="1">
      <alignment horizontal="right"/>
    </xf>
    <xf numFmtId="3" fontId="17" fillId="0" borderId="0" xfId="0" applyNumberFormat="1" applyFont="1" applyAlignment="1">
      <alignment horizontal="center"/>
    </xf>
    <xf numFmtId="0" fontId="18" fillId="0" borderId="0" xfId="0" applyFont="1" applyAlignment="1">
      <alignment wrapText="1"/>
    </xf>
    <xf numFmtId="0" fontId="18" fillId="0" borderId="0" xfId="0" applyFont="1" applyAlignment="1">
      <alignment horizontal="center"/>
    </xf>
    <xf numFmtId="0" fontId="18" fillId="0" borderId="0" xfId="0" applyFont="1" applyAlignment="1">
      <alignment horizontal="center" vertical="center"/>
    </xf>
    <xf numFmtId="0" fontId="18" fillId="0" borderId="0" xfId="0" applyFont="1" applyAlignment="1">
      <alignment vertical="center"/>
    </xf>
    <xf numFmtId="0" fontId="17" fillId="0" borderId="4" xfId="0" applyFont="1" applyBorder="1" applyAlignment="1">
      <alignment horizontal="right" vertical="center"/>
    </xf>
    <xf numFmtId="0" fontId="17" fillId="0" borderId="0" xfId="0" applyFont="1"/>
    <xf numFmtId="0" fontId="12" fillId="0" borderId="0" xfId="0" applyFont="1"/>
    <xf numFmtId="0" fontId="12" fillId="0" borderId="3" xfId="0" applyFont="1" applyBorder="1"/>
    <xf numFmtId="3" fontId="18" fillId="0" borderId="0" xfId="0" applyNumberFormat="1" applyFont="1"/>
    <xf numFmtId="3" fontId="4" fillId="0" borderId="0" xfId="0" applyNumberFormat="1" applyFont="1"/>
    <xf numFmtId="0" fontId="18" fillId="0" borderId="1" xfId="0" applyFont="1" applyBorder="1"/>
    <xf numFmtId="3" fontId="18" fillId="0" borderId="0" xfId="0" applyNumberFormat="1" applyFont="1" applyAlignment="1">
      <alignment horizontal="right"/>
    </xf>
    <xf numFmtId="3" fontId="17" fillId="0" borderId="0" xfId="0" applyNumberFormat="1" applyFont="1"/>
    <xf numFmtId="0" fontId="24" fillId="0" borderId="0" xfId="0" applyFont="1"/>
    <xf numFmtId="3" fontId="24" fillId="0" borderId="0" xfId="0" applyNumberFormat="1" applyFont="1"/>
    <xf numFmtId="3" fontId="17" fillId="0" borderId="0" xfId="0" applyNumberFormat="1" applyFont="1" applyAlignment="1">
      <alignment horizontal="left"/>
    </xf>
    <xf numFmtId="0" fontId="17" fillId="0" borderId="0" xfId="0" applyFont="1" applyAlignment="1">
      <alignment horizontal="center"/>
    </xf>
    <xf numFmtId="3" fontId="17" fillId="0" borderId="0" xfId="0" applyNumberFormat="1" applyFont="1" applyAlignment="1">
      <alignment horizontal="center" vertical="center"/>
    </xf>
    <xf numFmtId="0" fontId="17" fillId="0" borderId="0" xfId="0" applyFont="1" applyAlignment="1">
      <alignment wrapText="1"/>
    </xf>
    <xf numFmtId="3" fontId="17" fillId="0" borderId="0" xfId="0" applyNumberFormat="1" applyFont="1" applyAlignment="1">
      <alignment wrapText="1"/>
    </xf>
    <xf numFmtId="0" fontId="22" fillId="0" borderId="0" xfId="0" applyFont="1" applyAlignment="1">
      <alignment horizontal="center"/>
    </xf>
    <xf numFmtId="0" fontId="22" fillId="0" borderId="0" xfId="0" applyFont="1" applyAlignment="1">
      <alignment horizontal="left"/>
    </xf>
    <xf numFmtId="3" fontId="22" fillId="0" borderId="0" xfId="0" applyNumberFormat="1" applyFont="1" applyAlignment="1">
      <alignment horizontal="center"/>
    </xf>
    <xf numFmtId="3" fontId="22" fillId="0" borderId="0" xfId="0" applyNumberFormat="1" applyFont="1" applyAlignment="1">
      <alignment horizontal="left"/>
    </xf>
    <xf numFmtId="3" fontId="23" fillId="0" borderId="0" xfId="0" applyNumberFormat="1" applyFont="1"/>
    <xf numFmtId="0" fontId="23" fillId="0" borderId="0" xfId="0" applyFont="1"/>
    <xf numFmtId="0" fontId="12" fillId="0" borderId="0" xfId="0" applyFont="1" applyAlignment="1">
      <alignment horizontal="center"/>
    </xf>
    <xf numFmtId="3" fontId="12" fillId="0" borderId="0" xfId="0" applyNumberFormat="1" applyFont="1" applyAlignment="1">
      <alignment horizontal="center"/>
    </xf>
    <xf numFmtId="3" fontId="12" fillId="0" borderId="0" xfId="0" applyNumberFormat="1" applyFont="1"/>
    <xf numFmtId="0" fontId="13" fillId="0" borderId="1" xfId="0" applyFont="1" applyBorder="1"/>
    <xf numFmtId="0" fontId="13" fillId="0" borderId="0" xfId="0" applyFont="1"/>
    <xf numFmtId="0" fontId="18" fillId="0" borderId="5" xfId="0" applyFont="1" applyBorder="1"/>
    <xf numFmtId="0" fontId="17" fillId="0" borderId="4" xfId="0" applyFont="1" applyBorder="1" applyAlignment="1">
      <alignment horizontal="right" vertical="center" wrapText="1"/>
    </xf>
    <xf numFmtId="0" fontId="4"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wrapText="1"/>
    </xf>
    <xf numFmtId="0" fontId="18" fillId="0" borderId="3" xfId="0" applyFont="1" applyBorder="1"/>
    <xf numFmtId="0" fontId="17" fillId="0" borderId="6" xfId="0" applyFont="1" applyBorder="1" applyAlignment="1">
      <alignment horizontal="right"/>
    </xf>
    <xf numFmtId="0" fontId="18" fillId="0" borderId="7" xfId="0" applyFont="1" applyBorder="1"/>
    <xf numFmtId="0" fontId="18" fillId="0" borderId="8" xfId="0" applyFont="1" applyBorder="1"/>
    <xf numFmtId="0" fontId="4" fillId="0" borderId="0" xfId="0" applyFont="1"/>
    <xf numFmtId="0" fontId="17" fillId="0" borderId="3" xfId="0" applyFont="1" applyBorder="1" applyAlignment="1">
      <alignment horizontal="left"/>
    </xf>
    <xf numFmtId="0" fontId="17" fillId="0" borderId="7" xfId="0" applyFont="1" applyBorder="1" applyAlignment="1">
      <alignment horizontal="left"/>
    </xf>
    <xf numFmtId="0" fontId="0" fillId="0" borderId="4" xfId="0" applyBorder="1" applyAlignment="1">
      <alignment vertical="center"/>
    </xf>
    <xf numFmtId="0" fontId="0" fillId="0" borderId="0" xfId="0" applyAlignment="1">
      <alignment vertical="center"/>
    </xf>
    <xf numFmtId="0" fontId="0" fillId="0" borderId="3" xfId="0" applyBorder="1" applyAlignment="1">
      <alignment vertical="center"/>
    </xf>
    <xf numFmtId="0" fontId="4" fillId="0" borderId="9" xfId="0" applyFont="1" applyBorder="1" applyAlignment="1">
      <alignment horizontal="center" vertical="center" wrapText="1"/>
    </xf>
    <xf numFmtId="0" fontId="0" fillId="0" borderId="6" xfId="0" applyBorder="1"/>
    <xf numFmtId="0" fontId="0" fillId="0" borderId="7" xfId="0" applyBorder="1"/>
    <xf numFmtId="0" fontId="0" fillId="0" borderId="8" xfId="0" applyBorder="1"/>
    <xf numFmtId="9" fontId="18" fillId="4" borderId="10" xfId="0" applyNumberFormat="1" applyFont="1" applyFill="1" applyBorder="1" applyAlignment="1">
      <alignment horizontal="center" vertical="center" wrapText="1"/>
    </xf>
    <xf numFmtId="0" fontId="2" fillId="0" borderId="6" xfId="0" applyFont="1" applyBorder="1" applyAlignment="1">
      <alignment horizontal="left"/>
    </xf>
    <xf numFmtId="165" fontId="18" fillId="0" borderId="0" xfId="0" applyNumberFormat="1" applyFont="1" applyAlignment="1">
      <alignment horizontal="center"/>
    </xf>
    <xf numFmtId="0" fontId="18" fillId="4" borderId="11" xfId="0" applyFont="1" applyFill="1" applyBorder="1" applyAlignment="1">
      <alignment horizontal="center"/>
    </xf>
    <xf numFmtId="0" fontId="4" fillId="0" borderId="12" xfId="0" applyFont="1" applyBorder="1" applyAlignment="1">
      <alignment horizontal="center" vertical="center" wrapText="1"/>
    </xf>
    <xf numFmtId="0" fontId="1" fillId="0" borderId="5" xfId="0" applyFont="1" applyBorder="1"/>
    <xf numFmtId="0" fontId="1" fillId="0" borderId="1" xfId="0" applyFont="1" applyBorder="1"/>
    <xf numFmtId="0" fontId="1" fillId="0" borderId="2" xfId="0" applyFont="1" applyBorder="1"/>
    <xf numFmtId="0" fontId="1" fillId="0" borderId="0" xfId="0" applyFont="1"/>
    <xf numFmtId="0" fontId="18" fillId="0" borderId="0" xfId="0" applyFont="1" applyAlignment="1">
      <alignment horizontal="left" wrapText="1"/>
    </xf>
    <xf numFmtId="0" fontId="18" fillId="0" borderId="3" xfId="0" applyFont="1" applyBorder="1" applyAlignment="1">
      <alignment horizontal="left" wrapText="1"/>
    </xf>
    <xf numFmtId="0" fontId="17" fillId="0" borderId="6" xfId="0" applyFont="1" applyBorder="1" applyAlignment="1">
      <alignment horizontal="right" wrapText="1"/>
    </xf>
    <xf numFmtId="0" fontId="18" fillId="0" borderId="7" xfId="0" applyFont="1" applyBorder="1" applyAlignment="1">
      <alignment horizontal="right"/>
    </xf>
    <xf numFmtId="0" fontId="18" fillId="0" borderId="2" xfId="0" applyFont="1" applyBorder="1"/>
    <xf numFmtId="0" fontId="2" fillId="0" borderId="0" xfId="0" applyFont="1" applyAlignment="1">
      <alignment horizontal="right"/>
    </xf>
    <xf numFmtId="0" fontId="2" fillId="0" borderId="0" xfId="0" applyFont="1" applyAlignment="1">
      <alignment horizontal="center"/>
    </xf>
    <xf numFmtId="0" fontId="17" fillId="0" borderId="4" xfId="0" applyFont="1" applyBorder="1" applyAlignment="1">
      <alignment horizontal="left"/>
    </xf>
    <xf numFmtId="0" fontId="17" fillId="0" borderId="13" xfId="0" applyFont="1" applyBorder="1" applyAlignment="1">
      <alignment horizontal="left"/>
    </xf>
    <xf numFmtId="0" fontId="17" fillId="0" borderId="14" xfId="0" applyFont="1" applyBorder="1" applyAlignment="1">
      <alignment horizontal="left"/>
    </xf>
    <xf numFmtId="0" fontId="18" fillId="0" borderId="15" xfId="0" applyFont="1" applyBorder="1" applyAlignment="1">
      <alignment wrapText="1"/>
    </xf>
    <xf numFmtId="0" fontId="18" fillId="0" borderId="4" xfId="0" applyFont="1" applyBorder="1"/>
    <xf numFmtId="0" fontId="17" fillId="0" borderId="16" xfId="0" applyFont="1" applyBorder="1" applyAlignment="1">
      <alignment horizontal="left"/>
    </xf>
    <xf numFmtId="0" fontId="17" fillId="0" borderId="17" xfId="0" applyFont="1" applyBorder="1" applyAlignment="1">
      <alignment horizontal="left"/>
    </xf>
    <xf numFmtId="0" fontId="18" fillId="0" borderId="9" xfId="0" applyFont="1" applyBorder="1" applyAlignment="1">
      <alignment wrapText="1"/>
    </xf>
    <xf numFmtId="0" fontId="18" fillId="0" borderId="4" xfId="0" applyFont="1" applyBorder="1" applyAlignment="1">
      <alignment horizontal="right"/>
    </xf>
    <xf numFmtId="0" fontId="0" fillId="0" borderId="0" xfId="0" applyAlignment="1">
      <alignment horizontal="right"/>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18" fillId="0" borderId="9" xfId="0" applyFont="1" applyBorder="1" applyAlignment="1">
      <alignment horizontal="left" vertical="center" wrapText="1"/>
    </xf>
    <xf numFmtId="3" fontId="18" fillId="4" borderId="10" xfId="0" applyNumberFormat="1" applyFont="1" applyFill="1"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vertical="center" wrapText="1"/>
    </xf>
    <xf numFmtId="0" fontId="18" fillId="0" borderId="20" xfId="0" applyFont="1" applyBorder="1" applyAlignment="1">
      <alignment horizontal="left" vertical="center" wrapText="1"/>
    </xf>
    <xf numFmtId="0" fontId="18" fillId="0" borderId="11" xfId="0" applyFont="1" applyBorder="1" applyAlignment="1">
      <alignment horizontal="center" vertical="center"/>
    </xf>
    <xf numFmtId="3" fontId="18" fillId="4" borderId="11" xfId="0" applyNumberFormat="1" applyFont="1" applyFill="1" applyBorder="1" applyAlignment="1">
      <alignment horizontal="center" vertical="center" wrapText="1"/>
    </xf>
    <xf numFmtId="0" fontId="18" fillId="0" borderId="21" xfId="0" applyFont="1" applyBorder="1" applyAlignment="1">
      <alignment horizontal="center" vertical="center" wrapText="1"/>
    </xf>
    <xf numFmtId="0" fontId="1" fillId="0" borderId="20" xfId="0" applyFont="1" applyBorder="1" applyAlignment="1">
      <alignment horizontal="left" vertical="center" wrapText="1"/>
    </xf>
    <xf numFmtId="0" fontId="18" fillId="0" borderId="11" xfId="0" applyFont="1" applyBorder="1" applyAlignment="1">
      <alignment vertical="center" wrapText="1"/>
    </xf>
    <xf numFmtId="0" fontId="18" fillId="0" borderId="22" xfId="0" applyFont="1" applyBorder="1" applyAlignment="1">
      <alignment horizontal="left" vertical="center" wrapText="1"/>
    </xf>
    <xf numFmtId="0" fontId="18" fillId="0" borderId="23" xfId="0" applyFont="1" applyBorder="1" applyAlignment="1">
      <alignment vertical="center" wrapText="1"/>
    </xf>
    <xf numFmtId="0" fontId="18" fillId="0" borderId="23"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4" xfId="0" applyFont="1" applyBorder="1" applyAlignment="1">
      <alignment horizontal="left" wrapText="1"/>
    </xf>
    <xf numFmtId="0" fontId="18" fillId="0" borderId="0" xfId="0" applyFont="1" applyAlignment="1">
      <alignment horizontal="center" wrapText="1"/>
    </xf>
    <xf numFmtId="0" fontId="18" fillId="0" borderId="3" xfId="0" applyFont="1" applyBorder="1" applyAlignment="1">
      <alignment wrapText="1"/>
    </xf>
    <xf numFmtId="0" fontId="17" fillId="3" borderId="1" xfId="0" applyFont="1" applyFill="1" applyBorder="1" applyAlignment="1">
      <alignment horizontal="left"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7" fillId="3" borderId="0" xfId="0" applyFont="1" applyFill="1" applyAlignment="1">
      <alignment horizontal="left" vertical="center"/>
    </xf>
    <xf numFmtId="0" fontId="18" fillId="3" borderId="0" xfId="0" applyFont="1" applyFill="1" applyAlignment="1">
      <alignment horizontal="left" vertical="center"/>
    </xf>
    <xf numFmtId="0" fontId="18" fillId="3" borderId="3" xfId="0" applyFont="1" applyFill="1" applyBorder="1" applyAlignment="1">
      <alignment horizontal="left" vertical="center"/>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7" fillId="3" borderId="17" xfId="0" applyFont="1" applyFill="1" applyBorder="1" applyAlignment="1">
      <alignment horizontal="left" vertical="center"/>
    </xf>
    <xf numFmtId="0" fontId="18" fillId="3" borderId="17" xfId="0" applyFont="1" applyFill="1" applyBorder="1" applyAlignment="1">
      <alignment horizontal="left" vertical="center"/>
    </xf>
    <xf numFmtId="0" fontId="18" fillId="3" borderId="24" xfId="0" applyFont="1" applyFill="1" applyBorder="1" applyAlignment="1">
      <alignment horizontal="left" vertical="center"/>
    </xf>
    <xf numFmtId="0" fontId="17" fillId="0" borderId="4"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8" fillId="0" borderId="3" xfId="0" applyFont="1" applyBorder="1" applyAlignment="1">
      <alignment vertical="center"/>
    </xf>
    <xf numFmtId="0" fontId="18" fillId="0" borderId="4"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3" xfId="0" applyFont="1" applyBorder="1" applyAlignment="1">
      <alignment horizontal="left"/>
    </xf>
    <xf numFmtId="44" fontId="18" fillId="0" borderId="8" xfId="1" applyFont="1" applyFill="1" applyBorder="1" applyAlignment="1" applyProtection="1">
      <alignment horizontal="left"/>
    </xf>
    <xf numFmtId="0" fontId="18" fillId="0" borderId="4" xfId="0" applyFont="1" applyBorder="1" applyAlignment="1">
      <alignment vertical="center"/>
    </xf>
    <xf numFmtId="0" fontId="4" fillId="4" borderId="11" xfId="0" applyFont="1" applyFill="1" applyBorder="1" applyAlignment="1">
      <alignment horizontal="center"/>
    </xf>
    <xf numFmtId="0" fontId="4" fillId="0" borderId="0" xfId="0" applyFont="1" applyAlignment="1">
      <alignment horizontal="center"/>
    </xf>
    <xf numFmtId="0" fontId="17" fillId="0" borderId="13" xfId="0" applyFont="1" applyBorder="1" applyAlignment="1">
      <alignment horizontal="left" vertical="center"/>
    </xf>
    <xf numFmtId="0" fontId="18" fillId="0" borderId="15" xfId="0" applyFont="1" applyBorder="1" applyAlignment="1">
      <alignment horizontal="left" vertical="center" wrapText="1"/>
    </xf>
    <xf numFmtId="0" fontId="17" fillId="0" borderId="16" xfId="0" applyFont="1" applyBorder="1" applyAlignment="1">
      <alignment horizontal="left" vertical="center"/>
    </xf>
    <xf numFmtId="0" fontId="18" fillId="0" borderId="9" xfId="0" applyFont="1" applyBorder="1" applyAlignment="1">
      <alignment vertical="center"/>
    </xf>
    <xf numFmtId="0" fontId="18" fillId="0" borderId="9" xfId="0" applyFont="1" applyBorder="1" applyAlignment="1">
      <alignment horizontal="left" vertical="center"/>
    </xf>
    <xf numFmtId="0" fontId="2" fillId="0" borderId="4" xfId="0" applyFont="1" applyBorder="1" applyAlignment="1">
      <alignment horizontal="right" wrapText="1"/>
    </xf>
    <xf numFmtId="0" fontId="17" fillId="0" borderId="25" xfId="0" applyFont="1" applyBorder="1" applyAlignment="1">
      <alignment horizontal="center" vertical="center" wrapText="1"/>
    </xf>
    <xf numFmtId="0" fontId="0" fillId="4" borderId="10" xfId="0" applyFill="1" applyBorder="1" applyAlignment="1">
      <alignment horizontal="center" vertical="center"/>
    </xf>
    <xf numFmtId="0" fontId="18" fillId="4" borderId="26" xfId="0" applyFont="1" applyFill="1" applyBorder="1" applyAlignment="1">
      <alignment horizontal="left" vertical="center" wrapText="1"/>
    </xf>
    <xf numFmtId="0" fontId="18" fillId="4" borderId="27" xfId="0" applyFont="1" applyFill="1" applyBorder="1" applyAlignment="1">
      <alignment horizontal="left" vertical="center" wrapText="1"/>
    </xf>
    <xf numFmtId="0" fontId="18" fillId="0" borderId="11" xfId="0" applyFont="1" applyBorder="1" applyAlignment="1">
      <alignment horizontal="left" vertical="center" wrapText="1"/>
    </xf>
    <xf numFmtId="0" fontId="0" fillId="4" borderId="11" xfId="0" applyFill="1" applyBorder="1" applyAlignment="1">
      <alignment horizontal="center" vertical="center"/>
    </xf>
    <xf numFmtId="0" fontId="18" fillId="4" borderId="28" xfId="0" applyFont="1" applyFill="1" applyBorder="1" applyAlignment="1">
      <alignment horizontal="left" vertical="center" wrapText="1"/>
    </xf>
    <xf numFmtId="0" fontId="18" fillId="0" borderId="23" xfId="0" applyFont="1" applyBorder="1" applyAlignment="1">
      <alignment horizontal="left" vertical="center" wrapText="1"/>
    </xf>
    <xf numFmtId="0" fontId="0" fillId="4" borderId="23" xfId="0" applyFill="1" applyBorder="1" applyAlignment="1">
      <alignment horizontal="center" vertical="center" wrapText="1"/>
    </xf>
    <xf numFmtId="0" fontId="18" fillId="4" borderId="29" xfId="0" applyFont="1" applyFill="1" applyBorder="1" applyAlignment="1">
      <alignment horizontal="left" vertical="center" wrapText="1"/>
    </xf>
    <xf numFmtId="0" fontId="16" fillId="0" borderId="0" xfId="0" applyFont="1" applyAlignment="1">
      <alignment horizontal="center" vertical="center"/>
    </xf>
    <xf numFmtId="0" fontId="18" fillId="0" borderId="0" xfId="0" applyFont="1" applyAlignment="1">
      <alignment horizontal="center" vertical="center" wrapText="1"/>
    </xf>
    <xf numFmtId="0" fontId="18" fillId="3" borderId="16"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17" xfId="0" applyFont="1" applyFill="1" applyBorder="1" applyAlignment="1">
      <alignment vertical="center" wrapText="1"/>
    </xf>
    <xf numFmtId="0" fontId="18" fillId="3" borderId="24" xfId="0" applyFont="1" applyFill="1" applyBorder="1" applyAlignment="1">
      <alignment vertical="center" wrapText="1"/>
    </xf>
    <xf numFmtId="0" fontId="22" fillId="0" borderId="3" xfId="0" applyFont="1" applyBorder="1" applyAlignment="1">
      <alignment horizontal="left"/>
    </xf>
    <xf numFmtId="0" fontId="23" fillId="0" borderId="4" xfId="0" applyFont="1" applyBorder="1" applyAlignment="1">
      <alignment horizontal="center" vertical="center"/>
    </xf>
    <xf numFmtId="0" fontId="23" fillId="0" borderId="0" xfId="0" applyFont="1" applyAlignment="1">
      <alignment horizontal="center" vertical="center"/>
    </xf>
    <xf numFmtId="3" fontId="1" fillId="0" borderId="1" xfId="0" applyNumberFormat="1" applyFont="1" applyBorder="1"/>
    <xf numFmtId="0" fontId="4" fillId="0" borderId="0" xfId="0" applyFont="1" applyAlignment="1">
      <alignment horizontal="left"/>
    </xf>
    <xf numFmtId="0" fontId="2" fillId="0" borderId="4" xfId="0" applyFont="1" applyBorder="1" applyAlignment="1">
      <alignment horizontal="right" vertical="center"/>
    </xf>
    <xf numFmtId="0" fontId="2" fillId="0" borderId="4" xfId="0" applyFont="1" applyBorder="1" applyAlignment="1">
      <alignment horizontal="right" vertical="center" wrapText="1"/>
    </xf>
    <xf numFmtId="3" fontId="18" fillId="0" borderId="7" xfId="0" applyNumberFormat="1" applyFont="1" applyBorder="1"/>
    <xf numFmtId="3" fontId="2" fillId="0" borderId="0" xfId="0" applyNumberFormat="1" applyFont="1"/>
    <xf numFmtId="0" fontId="2" fillId="0" borderId="6" xfId="0" applyFont="1" applyBorder="1" applyAlignment="1">
      <alignment horizontal="right" vertical="center" wrapText="1"/>
    </xf>
    <xf numFmtId="0" fontId="2" fillId="0" borderId="30" xfId="0" applyFont="1" applyBorder="1" applyAlignment="1">
      <alignment horizontal="center" vertical="center" wrapText="1"/>
    </xf>
    <xf numFmtId="3" fontId="4" fillId="4" borderId="10" xfId="0" applyNumberFormat="1" applyFont="1" applyFill="1" applyBorder="1" applyAlignment="1">
      <alignment horizontal="center" vertical="center" wrapText="1"/>
    </xf>
    <xf numFmtId="0" fontId="4" fillId="4" borderId="10" xfId="0" applyFont="1" applyFill="1" applyBorder="1" applyAlignment="1">
      <alignment horizontal="center" vertical="center" wrapText="1"/>
    </xf>
    <xf numFmtId="3" fontId="4" fillId="3" borderId="10" xfId="0" applyNumberFormat="1" applyFont="1" applyFill="1" applyBorder="1" applyAlignment="1">
      <alignment horizontal="center" vertical="center" wrapText="1"/>
    </xf>
    <xf numFmtId="0" fontId="4" fillId="3" borderId="10" xfId="0" applyFont="1" applyFill="1" applyBorder="1" applyAlignment="1">
      <alignment horizontal="center" vertical="center" wrapText="1"/>
    </xf>
    <xf numFmtId="3" fontId="4" fillId="4" borderId="32" xfId="0" applyNumberFormat="1" applyFont="1" applyFill="1" applyBorder="1" applyAlignment="1">
      <alignment horizontal="center" vertical="center" wrapText="1"/>
    </xf>
    <xf numFmtId="0" fontId="4" fillId="4" borderId="32" xfId="0" applyFont="1" applyFill="1" applyBorder="1" applyAlignment="1">
      <alignment horizontal="center" vertical="center" wrapText="1"/>
    </xf>
    <xf numFmtId="3" fontId="4" fillId="3" borderId="32" xfId="0" applyNumberFormat="1" applyFont="1" applyFill="1" applyBorder="1" applyAlignment="1">
      <alignment horizontal="center" vertical="center" wrapText="1"/>
    </xf>
    <xf numFmtId="0" fontId="4" fillId="3" borderId="32" xfId="0" applyFont="1" applyFill="1" applyBorder="1" applyAlignment="1">
      <alignment horizontal="center" vertical="center" wrapText="1"/>
    </xf>
    <xf numFmtId="3" fontId="2" fillId="0" borderId="33" xfId="0" applyNumberFormat="1" applyFont="1" applyBorder="1" applyAlignment="1">
      <alignment horizontal="center" vertical="center" wrapText="1"/>
    </xf>
    <xf numFmtId="3" fontId="2" fillId="0" borderId="34" xfId="0" applyNumberFormat="1" applyFont="1" applyBorder="1" applyAlignment="1">
      <alignment horizontal="center" vertical="center" wrapText="1"/>
    </xf>
    <xf numFmtId="3" fontId="2" fillId="0" borderId="7" xfId="0" applyNumberFormat="1" applyFont="1" applyBorder="1" applyAlignment="1">
      <alignment horizontal="center" vertical="center" wrapText="1"/>
    </xf>
    <xf numFmtId="3" fontId="2" fillId="0" borderId="8" xfId="0" applyNumberFormat="1" applyFont="1" applyBorder="1" applyAlignment="1">
      <alignment horizontal="center" vertical="center" wrapText="1"/>
    </xf>
    <xf numFmtId="3" fontId="2" fillId="0" borderId="0" xfId="0" applyNumberFormat="1" applyFont="1" applyAlignment="1">
      <alignment vertical="center"/>
    </xf>
    <xf numFmtId="3" fontId="2" fillId="0" borderId="0" xfId="0" applyNumberFormat="1" applyFont="1" applyAlignment="1">
      <alignment horizontal="center"/>
    </xf>
    <xf numFmtId="0" fontId="4" fillId="0" borderId="0" xfId="0" applyFont="1" applyAlignment="1">
      <alignment horizontal="right"/>
    </xf>
    <xf numFmtId="3" fontId="2" fillId="0" borderId="0" xfId="0" applyNumberFormat="1" applyFont="1" applyAlignment="1">
      <alignment horizontal="left"/>
    </xf>
    <xf numFmtId="3" fontId="2" fillId="0" borderId="0" xfId="0" applyNumberFormat="1" applyFont="1" applyAlignment="1">
      <alignment horizontal="center" vertical="center"/>
    </xf>
    <xf numFmtId="0" fontId="2" fillId="0" borderId="0" xfId="0" applyFont="1" applyAlignment="1">
      <alignment wrapText="1"/>
    </xf>
    <xf numFmtId="3" fontId="2" fillId="0" borderId="0" xfId="0" applyNumberFormat="1" applyFont="1" applyAlignment="1">
      <alignment wrapText="1"/>
    </xf>
    <xf numFmtId="0" fontId="5" fillId="0" borderId="0" xfId="0" applyFont="1" applyAlignment="1">
      <alignment horizontal="center"/>
    </xf>
    <xf numFmtId="0" fontId="5" fillId="0" borderId="0" xfId="0" applyFont="1" applyAlignment="1">
      <alignment horizontal="left"/>
    </xf>
    <xf numFmtId="3" fontId="5" fillId="0" borderId="0" xfId="0" applyNumberFormat="1" applyFont="1" applyAlignment="1">
      <alignment horizontal="center"/>
    </xf>
    <xf numFmtId="3" fontId="5" fillId="0" borderId="0" xfId="0" applyNumberFormat="1" applyFont="1" applyAlignment="1">
      <alignment horizontal="left"/>
    </xf>
    <xf numFmtId="0" fontId="6" fillId="0" borderId="0" xfId="0" applyFont="1" applyAlignment="1">
      <alignment horizontal="center"/>
    </xf>
    <xf numFmtId="0" fontId="6" fillId="0" borderId="0" xfId="0" applyFont="1"/>
    <xf numFmtId="3" fontId="6" fillId="0" borderId="0" xfId="0" applyNumberFormat="1" applyFont="1" applyAlignment="1">
      <alignment horizontal="center"/>
    </xf>
    <xf numFmtId="3" fontId="6" fillId="0" borderId="0" xfId="0" applyNumberFormat="1" applyFont="1"/>
    <xf numFmtId="0" fontId="18" fillId="0" borderId="35" xfId="0" applyFont="1" applyBorder="1"/>
    <xf numFmtId="0" fontId="18" fillId="0" borderId="10" xfId="0" applyFont="1" applyBorder="1"/>
    <xf numFmtId="0" fontId="4" fillId="4" borderId="11" xfId="0" applyFont="1" applyFill="1" applyBorder="1" applyAlignment="1">
      <alignment horizontal="center" vertical="center" wrapText="1"/>
    </xf>
    <xf numFmtId="0" fontId="2" fillId="0" borderId="5" xfId="0" applyFont="1" applyBorder="1" applyAlignment="1">
      <alignment horizontal="right"/>
    </xf>
    <xf numFmtId="0" fontId="2" fillId="0" borderId="1" xfId="0" applyFont="1" applyBorder="1" applyAlignment="1">
      <alignment horizontal="right"/>
    </xf>
    <xf numFmtId="3" fontId="2" fillId="0" borderId="1" xfId="0" applyNumberFormat="1" applyFont="1" applyBorder="1" applyAlignment="1">
      <alignment horizontal="center"/>
    </xf>
    <xf numFmtId="3" fontId="18" fillId="0" borderId="1" xfId="0" applyNumberFormat="1" applyFont="1" applyBorder="1"/>
    <xf numFmtId="0" fontId="2" fillId="0" borderId="7" xfId="0" applyFont="1" applyBorder="1" applyAlignment="1">
      <alignment horizontal="center"/>
    </xf>
    <xf numFmtId="3" fontId="2" fillId="0" borderId="7" xfId="0" applyNumberFormat="1" applyFont="1" applyBorder="1" applyAlignment="1">
      <alignment horizontal="center" vertical="center"/>
    </xf>
    <xf numFmtId="3" fontId="18" fillId="0" borderId="7" xfId="0" applyNumberFormat="1" applyFont="1" applyBorder="1" applyAlignment="1">
      <alignment horizontal="center" vertical="center"/>
    </xf>
    <xf numFmtId="3" fontId="18" fillId="0" borderId="7" xfId="0" applyNumberFormat="1" applyFont="1" applyBorder="1" applyAlignment="1">
      <alignment horizontal="center"/>
    </xf>
    <xf numFmtId="0" fontId="18" fillId="0" borderId="7" xfId="0" applyFont="1" applyBorder="1" applyAlignment="1">
      <alignment horizontal="center"/>
    </xf>
    <xf numFmtId="0" fontId="18" fillId="0" borderId="7" xfId="0" applyFont="1" applyBorder="1" applyAlignment="1">
      <alignment horizontal="center" vertical="center"/>
    </xf>
    <xf numFmtId="0" fontId="17" fillId="0" borderId="6" xfId="0" applyFont="1" applyBorder="1" applyAlignment="1">
      <alignment horizontal="right" vertical="center" wrapText="1"/>
    </xf>
    <xf numFmtId="0" fontId="4" fillId="0" borderId="7" xfId="0" applyFont="1" applyBorder="1" applyAlignment="1">
      <alignment horizontal="left" vertical="center" wrapText="1"/>
    </xf>
    <xf numFmtId="0" fontId="18" fillId="0" borderId="7" xfId="0" applyFont="1" applyBorder="1" applyAlignment="1">
      <alignment horizontal="left" vertical="center" wrapText="1"/>
    </xf>
    <xf numFmtId="166" fontId="0" fillId="0" borderId="0" xfId="0" applyNumberFormat="1" applyAlignment="1">
      <alignment horizontal="center"/>
    </xf>
    <xf numFmtId="0" fontId="13" fillId="0" borderId="5" xfId="0" applyFont="1" applyBorder="1"/>
    <xf numFmtId="0" fontId="13" fillId="0" borderId="4" xfId="0" applyFont="1" applyBorder="1"/>
    <xf numFmtId="0" fontId="0" fillId="0" borderId="4" xfId="0" applyBorder="1" applyAlignment="1">
      <alignment vertical="top"/>
    </xf>
    <xf numFmtId="0" fontId="4" fillId="0" borderId="0" xfId="0" applyFont="1" applyAlignment="1">
      <alignment vertical="center"/>
    </xf>
    <xf numFmtId="0" fontId="4" fillId="0" borderId="3" xfId="0" applyFont="1" applyBorder="1" applyAlignment="1">
      <alignment vertical="center"/>
    </xf>
    <xf numFmtId="0" fontId="16" fillId="3" borderId="4" xfId="0" applyFont="1" applyFill="1" applyBorder="1" applyAlignment="1">
      <alignment horizontal="center" vertical="center" wrapText="1"/>
    </xf>
    <xf numFmtId="0" fontId="16" fillId="3" borderId="0" xfId="0" applyFont="1" applyFill="1" applyAlignment="1">
      <alignment horizontal="center" vertical="center" wrapText="1"/>
    </xf>
    <xf numFmtId="0" fontId="2" fillId="6" borderId="11" xfId="0" applyFont="1" applyFill="1" applyBorder="1" applyAlignment="1" applyProtection="1">
      <alignment horizontal="center"/>
      <protection locked="0"/>
    </xf>
    <xf numFmtId="0" fontId="18" fillId="7" borderId="4"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0" xfId="0" applyFont="1" applyFill="1" applyAlignment="1">
      <alignment vertical="center" wrapText="1"/>
    </xf>
    <xf numFmtId="0" fontId="18" fillId="7" borderId="3" xfId="0" applyFont="1" applyFill="1" applyBorder="1" applyAlignment="1">
      <alignment vertical="center" wrapText="1"/>
    </xf>
    <xf numFmtId="0" fontId="17" fillId="7" borderId="0" xfId="0" applyFont="1" applyFill="1" applyAlignment="1">
      <alignment vertical="center"/>
    </xf>
    <xf numFmtId="0" fontId="17" fillId="3" borderId="17" xfId="0" applyFont="1" applyFill="1" applyBorder="1" applyAlignment="1">
      <alignment vertical="center"/>
    </xf>
    <xf numFmtId="0" fontId="17" fillId="7" borderId="1" xfId="0" applyFont="1" applyFill="1" applyBorder="1" applyAlignment="1">
      <alignment vertical="center"/>
    </xf>
    <xf numFmtId="0" fontId="18" fillId="7" borderId="1" xfId="0" applyFont="1" applyFill="1" applyBorder="1" applyAlignment="1">
      <alignment vertical="center"/>
    </xf>
    <xf numFmtId="0" fontId="18" fillId="7" borderId="2" xfId="0" applyFont="1" applyFill="1" applyBorder="1" applyAlignment="1">
      <alignment vertical="center"/>
    </xf>
    <xf numFmtId="0" fontId="18" fillId="7" borderId="0" xfId="0" applyFont="1" applyFill="1" applyAlignment="1">
      <alignment vertical="center"/>
    </xf>
    <xf numFmtId="0" fontId="18" fillId="7" borderId="3" xfId="0" applyFont="1" applyFill="1" applyBorder="1" applyAlignment="1">
      <alignment vertical="center"/>
    </xf>
    <xf numFmtId="0" fontId="4" fillId="6" borderId="9" xfId="0" applyFont="1" applyFill="1" applyBorder="1" applyAlignment="1" applyProtection="1">
      <alignment horizontal="center" vertical="center" wrapText="1"/>
      <protection locked="0"/>
    </xf>
    <xf numFmtId="3" fontId="4" fillId="6" borderId="10" xfId="0" applyNumberFormat="1" applyFont="1" applyFill="1" applyBorder="1" applyAlignment="1" applyProtection="1">
      <alignment horizontal="center" vertical="center" wrapText="1"/>
      <protection locked="0"/>
    </xf>
    <xf numFmtId="0" fontId="4" fillId="6" borderId="20" xfId="0" applyFont="1" applyFill="1" applyBorder="1" applyAlignment="1" applyProtection="1">
      <alignment horizontal="center" vertical="center" wrapText="1"/>
      <protection locked="0"/>
    </xf>
    <xf numFmtId="3" fontId="4" fillId="6" borderId="11" xfId="0" applyNumberFormat="1" applyFont="1" applyFill="1" applyBorder="1" applyAlignment="1" applyProtection="1">
      <alignment horizontal="center" vertical="center" wrapText="1"/>
      <protection locked="0"/>
    </xf>
    <xf numFmtId="0" fontId="4" fillId="6" borderId="36" xfId="0" applyFont="1" applyFill="1" applyBorder="1" applyAlignment="1" applyProtection="1">
      <alignment horizontal="center" vertical="center" wrapText="1"/>
      <protection locked="0"/>
    </xf>
    <xf numFmtId="3" fontId="4" fillId="6" borderId="37" xfId="0" applyNumberFormat="1" applyFont="1" applyFill="1" applyBorder="1" applyAlignment="1" applyProtection="1">
      <alignment horizontal="center" vertical="center" wrapText="1"/>
      <protection locked="0"/>
    </xf>
    <xf numFmtId="3" fontId="4" fillId="6" borderId="21" xfId="0" applyNumberFormat="1"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3" fontId="4" fillId="6" borderId="32" xfId="0" applyNumberFormat="1" applyFont="1" applyFill="1" applyBorder="1" applyAlignment="1" applyProtection="1">
      <alignment horizontal="center" vertical="center" wrapText="1"/>
      <protection locked="0"/>
    </xf>
    <xf numFmtId="3" fontId="18" fillId="6" borderId="10" xfId="0" applyNumberFormat="1" applyFont="1" applyFill="1" applyBorder="1" applyAlignment="1" applyProtection="1">
      <alignment horizontal="center" vertical="center"/>
      <protection locked="0"/>
    </xf>
    <xf numFmtId="0" fontId="18" fillId="6" borderId="11" xfId="0" applyFont="1" applyFill="1" applyBorder="1" applyAlignment="1" applyProtection="1">
      <alignment horizontal="left" wrapText="1"/>
      <protection locked="0"/>
    </xf>
    <xf numFmtId="3" fontId="18" fillId="6" borderId="38" xfId="0" applyNumberFormat="1" applyFont="1" applyFill="1" applyBorder="1" applyAlignment="1" applyProtection="1">
      <alignment horizontal="center"/>
      <protection locked="0"/>
    </xf>
    <xf numFmtId="3" fontId="18" fillId="6" borderId="10" xfId="0" applyNumberFormat="1" applyFont="1" applyFill="1" applyBorder="1" applyAlignment="1" applyProtection="1">
      <alignment horizontal="center"/>
      <protection locked="0"/>
    </xf>
    <xf numFmtId="3" fontId="18" fillId="6" borderId="38" xfId="0" applyNumberFormat="1" applyFont="1" applyFill="1" applyBorder="1" applyAlignment="1" applyProtection="1">
      <alignment horizontal="center" vertical="center"/>
      <protection locked="0"/>
    </xf>
    <xf numFmtId="0" fontId="4" fillId="6" borderId="10" xfId="0" applyFont="1" applyFill="1" applyBorder="1" applyAlignment="1" applyProtection="1">
      <alignment horizontal="center" vertical="center" wrapText="1"/>
      <protection locked="0"/>
    </xf>
    <xf numFmtId="0" fontId="4" fillId="6" borderId="32" xfId="0" applyFont="1" applyFill="1" applyBorder="1" applyAlignment="1" applyProtection="1">
      <alignment horizontal="center" vertical="center" wrapText="1"/>
      <protection locked="0"/>
    </xf>
    <xf numFmtId="0" fontId="11" fillId="6" borderId="26" xfId="0" applyFont="1" applyFill="1" applyBorder="1" applyAlignment="1" applyProtection="1">
      <alignment horizontal="left" vertical="center" wrapText="1"/>
      <protection locked="0"/>
    </xf>
    <xf numFmtId="0" fontId="11" fillId="6" borderId="39" xfId="0" applyFont="1" applyFill="1" applyBorder="1" applyAlignment="1" applyProtection="1">
      <alignment horizontal="left" vertical="center" wrapText="1"/>
      <protection locked="0"/>
    </xf>
    <xf numFmtId="0" fontId="0" fillId="8" borderId="11" xfId="0" applyFill="1" applyBorder="1" applyAlignment="1">
      <alignment horizontal="right"/>
    </xf>
    <xf numFmtId="0" fontId="0" fillId="0" borderId="33" xfId="0" applyBorder="1" applyAlignment="1">
      <alignment horizontal="left" vertical="center" wrapText="1"/>
    </xf>
    <xf numFmtId="0" fontId="0" fillId="0" borderId="23" xfId="0" applyBorder="1" applyAlignment="1">
      <alignment horizontal="left" vertical="center" wrapText="1"/>
    </xf>
    <xf numFmtId="0" fontId="17" fillId="0" borderId="0" xfId="0" applyFont="1" applyAlignment="1">
      <alignment horizontal="center" vertical="center" wrapText="1"/>
    </xf>
    <xf numFmtId="49" fontId="18" fillId="0" borderId="0" xfId="0"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49" fontId="4" fillId="0" borderId="0" xfId="0" applyNumberFormat="1" applyFont="1" applyAlignment="1" applyProtection="1">
      <alignment horizontal="center" vertical="center" wrapText="1"/>
      <protection locked="0"/>
    </xf>
    <xf numFmtId="0" fontId="2" fillId="0" borderId="0" xfId="0" applyFont="1" applyAlignment="1">
      <alignment horizontal="right" vertical="center"/>
    </xf>
    <xf numFmtId="3" fontId="4" fillId="0" borderId="0" xfId="0" applyNumberFormat="1" applyFont="1" applyAlignment="1">
      <alignment wrapText="1"/>
    </xf>
    <xf numFmtId="3" fontId="24" fillId="0" borderId="0" xfId="0" applyNumberFormat="1" applyFont="1" applyAlignment="1">
      <alignment wrapText="1"/>
    </xf>
    <xf numFmtId="0" fontId="24" fillId="0" borderId="0" xfId="0" applyFont="1" applyAlignment="1">
      <alignment wrapText="1"/>
    </xf>
    <xf numFmtId="168" fontId="0" fillId="0" borderId="0" xfId="0" applyNumberFormat="1"/>
    <xf numFmtId="168" fontId="4" fillId="0" borderId="0" xfId="0" applyNumberFormat="1" applyFont="1" applyAlignment="1">
      <alignment horizontal="left"/>
    </xf>
    <xf numFmtId="168" fontId="0" fillId="0" borderId="0" xfId="0" applyNumberFormat="1" applyAlignment="1">
      <alignment horizontal="left"/>
    </xf>
    <xf numFmtId="0" fontId="0" fillId="0" borderId="0" xfId="0" applyAlignment="1">
      <alignment horizontal="left"/>
    </xf>
    <xf numFmtId="164" fontId="17" fillId="0" borderId="8" xfId="0" applyNumberFormat="1" applyFont="1" applyBorder="1" applyAlignment="1">
      <alignment horizontal="left"/>
    </xf>
    <xf numFmtId="0" fontId="2" fillId="0" borderId="0" xfId="0" applyFont="1" applyAlignment="1">
      <alignment horizontal="center" vertical="center"/>
    </xf>
    <xf numFmtId="0" fontId="2" fillId="0" borderId="0" xfId="0" applyFont="1" applyAlignment="1">
      <alignment horizontal="center" wrapText="1"/>
    </xf>
    <xf numFmtId="0" fontId="4" fillId="0" borderId="1" xfId="0" applyFont="1" applyBorder="1"/>
    <xf numFmtId="0" fontId="4" fillId="0" borderId="7" xfId="0" applyFont="1" applyBorder="1" applyAlignment="1">
      <alignment wrapText="1"/>
    </xf>
    <xf numFmtId="0" fontId="18" fillId="0" borderId="7" xfId="0" applyFont="1" applyBorder="1" applyAlignment="1">
      <alignment wrapText="1"/>
    </xf>
    <xf numFmtId="3" fontId="18" fillId="0" borderId="0" xfId="0" applyNumberFormat="1" applyFont="1" applyAlignment="1">
      <alignment wrapText="1"/>
    </xf>
    <xf numFmtId="0" fontId="4" fillId="0" borderId="6" xfId="0" applyFont="1" applyBorder="1" applyAlignment="1">
      <alignment horizontal="left" wrapText="1"/>
    </xf>
    <xf numFmtId="0" fontId="4" fillId="0" borderId="7" xfId="0" applyFont="1" applyBorder="1" applyAlignment="1">
      <alignment horizontal="center" wrapText="1"/>
    </xf>
    <xf numFmtId="169" fontId="18" fillId="6" borderId="10" xfId="0" applyNumberFormat="1" applyFont="1" applyFill="1" applyBorder="1" applyAlignment="1" applyProtection="1">
      <alignment horizontal="center" wrapText="1"/>
      <protection locked="0"/>
    </xf>
    <xf numFmtId="169" fontId="18" fillId="6" borderId="11" xfId="0" applyNumberFormat="1" applyFont="1" applyFill="1" applyBorder="1" applyAlignment="1" applyProtection="1">
      <alignment horizontal="center" wrapText="1"/>
      <protection locked="0"/>
    </xf>
    <xf numFmtId="0" fontId="18" fillId="6" borderId="11" xfId="0" applyFont="1" applyFill="1" applyBorder="1" applyAlignment="1" applyProtection="1">
      <alignment horizontal="center" wrapText="1"/>
      <protection locked="0"/>
    </xf>
    <xf numFmtId="0" fontId="4" fillId="6" borderId="10" xfId="0" applyFont="1" applyFill="1" applyBorder="1" applyAlignment="1" applyProtection="1">
      <alignment horizontal="center" wrapText="1"/>
      <protection locked="0"/>
    </xf>
    <xf numFmtId="0" fontId="2" fillId="0" borderId="5" xfId="0" applyFont="1" applyBorder="1" applyAlignment="1">
      <alignment horizontal="left"/>
    </xf>
    <xf numFmtId="3" fontId="4" fillId="4" borderId="11" xfId="0" applyNumberFormat="1" applyFont="1" applyFill="1" applyBorder="1" applyAlignment="1">
      <alignment horizontal="center"/>
    </xf>
    <xf numFmtId="0" fontId="18" fillId="0" borderId="6" xfId="0" applyFont="1" applyBorder="1"/>
    <xf numFmtId="3" fontId="4" fillId="0" borderId="0" xfId="0" applyNumberFormat="1" applyFont="1" applyAlignment="1">
      <alignment horizontal="center"/>
    </xf>
    <xf numFmtId="3" fontId="2" fillId="0" borderId="7" xfId="0" applyNumberFormat="1" applyFont="1" applyBorder="1" applyAlignment="1">
      <alignment horizontal="center"/>
    </xf>
    <xf numFmtId="49" fontId="2" fillId="0" borderId="31" xfId="0" applyNumberFormat="1" applyFont="1" applyBorder="1" applyAlignment="1">
      <alignment horizontal="center" vertical="center" wrapText="1"/>
    </xf>
    <xf numFmtId="49" fontId="2" fillId="0" borderId="40" xfId="0" applyNumberFormat="1" applyFont="1" applyBorder="1" applyAlignment="1">
      <alignment horizontal="center" vertical="center" wrapText="1"/>
    </xf>
    <xf numFmtId="0" fontId="4" fillId="0" borderId="1" xfId="0" applyFont="1" applyBorder="1" applyAlignment="1">
      <alignment horizontal="right"/>
    </xf>
    <xf numFmtId="0" fontId="2" fillId="0" borderId="1" xfId="0" applyFont="1" applyBorder="1" applyAlignment="1">
      <alignment horizontal="center"/>
    </xf>
    <xf numFmtId="0" fontId="2" fillId="0" borderId="7" xfId="0" applyFont="1" applyBorder="1" applyAlignment="1">
      <alignment horizontal="right"/>
    </xf>
    <xf numFmtId="3" fontId="18" fillId="8" borderId="11" xfId="0" applyNumberFormat="1" applyFont="1" applyFill="1" applyBorder="1" applyAlignment="1">
      <alignment horizontal="center"/>
    </xf>
    <xf numFmtId="3" fontId="4" fillId="8" borderId="11" xfId="0" applyNumberFormat="1" applyFont="1" applyFill="1" applyBorder="1" applyAlignment="1">
      <alignment horizontal="right"/>
    </xf>
    <xf numFmtId="0" fontId="28" fillId="0" borderId="0" xfId="0" applyFont="1" applyAlignment="1">
      <alignment horizontal="left"/>
    </xf>
    <xf numFmtId="44" fontId="4" fillId="0" borderId="0" xfId="1" applyFont="1" applyFill="1" applyBorder="1" applyAlignment="1">
      <alignment horizontal="right"/>
    </xf>
    <xf numFmtId="167" fontId="4" fillId="0" borderId="0" xfId="0" applyNumberFormat="1" applyFont="1" applyAlignment="1">
      <alignment horizontal="right"/>
    </xf>
    <xf numFmtId="0" fontId="4" fillId="0" borderId="3" xfId="0" applyFont="1" applyBorder="1"/>
    <xf numFmtId="0" fontId="32" fillId="0" borderId="3" xfId="0" applyFont="1" applyBorder="1"/>
    <xf numFmtId="0" fontId="2" fillId="0" borderId="7" xfId="0" applyFont="1" applyBorder="1" applyAlignment="1">
      <alignment horizontal="left"/>
    </xf>
    <xf numFmtId="0" fontId="4" fillId="0" borderId="7" xfId="0" applyFont="1" applyBorder="1"/>
    <xf numFmtId="0" fontId="4" fillId="0" borderId="8" xfId="0" applyFont="1" applyBorder="1"/>
    <xf numFmtId="0" fontId="29" fillId="0" borderId="7" xfId="0" applyFont="1" applyBorder="1" applyAlignment="1">
      <alignment horizontal="left"/>
    </xf>
    <xf numFmtId="0" fontId="4" fillId="0" borderId="4" xfId="0" applyFont="1" applyBorder="1"/>
    <xf numFmtId="0" fontId="4" fillId="0" borderId="0" xfId="0" applyFont="1" applyAlignment="1">
      <alignment horizontal="center" vertical="center" wrapText="1"/>
    </xf>
    <xf numFmtId="0" fontId="4" fillId="0" borderId="0" xfId="0" applyFont="1" applyAlignment="1">
      <alignment horizontal="left" vertical="center"/>
    </xf>
    <xf numFmtId="49" fontId="4" fillId="0" borderId="0" xfId="0" applyNumberFormat="1" applyFont="1" applyAlignment="1" applyProtection="1">
      <alignment horizontal="left" vertical="center"/>
      <protection locked="0"/>
    </xf>
    <xf numFmtId="0" fontId="26" fillId="6" borderId="26" xfId="0" applyFont="1" applyFill="1" applyBorder="1" applyAlignment="1" applyProtection="1">
      <alignment horizontal="left" vertical="center" wrapText="1"/>
      <protection locked="0"/>
    </xf>
    <xf numFmtId="0" fontId="11" fillId="6" borderId="28" xfId="0" applyFont="1" applyFill="1" applyBorder="1" applyAlignment="1" applyProtection="1">
      <alignment horizontal="left" vertical="center" wrapText="1"/>
      <protection locked="0"/>
    </xf>
    <xf numFmtId="3" fontId="17" fillId="6" borderId="11" xfId="0" applyNumberFormat="1" applyFont="1" applyFill="1" applyBorder="1" applyAlignment="1" applyProtection="1">
      <alignment horizontal="center"/>
      <protection locked="0"/>
    </xf>
    <xf numFmtId="0" fontId="4" fillId="6" borderId="11" xfId="0" applyFont="1" applyFill="1" applyBorder="1" applyAlignment="1" applyProtection="1">
      <alignment horizontal="right"/>
      <protection locked="0"/>
    </xf>
    <xf numFmtId="167" fontId="4" fillId="6" borderId="11" xfId="0" applyNumberFormat="1" applyFont="1" applyFill="1" applyBorder="1" applyAlignment="1" applyProtection="1">
      <alignment horizontal="right"/>
      <protection locked="0"/>
    </xf>
    <xf numFmtId="167" fontId="4" fillId="6" borderId="11" xfId="1" applyNumberFormat="1" applyFont="1" applyFill="1" applyBorder="1" applyAlignment="1" applyProtection="1">
      <alignment horizontal="right"/>
      <protection locked="0"/>
    </xf>
    <xf numFmtId="44" fontId="4" fillId="6" borderId="11" xfId="1" applyFont="1" applyFill="1" applyBorder="1" applyAlignment="1" applyProtection="1">
      <alignment horizontal="right"/>
      <protection locked="0"/>
    </xf>
    <xf numFmtId="170" fontId="4" fillId="6" borderId="10" xfId="0" applyNumberFormat="1" applyFont="1" applyFill="1" applyBorder="1" applyAlignment="1" applyProtection="1">
      <alignment horizontal="right"/>
      <protection locked="0"/>
    </xf>
    <xf numFmtId="171" fontId="4" fillId="6" borderId="10" xfId="0" applyNumberFormat="1" applyFont="1" applyFill="1" applyBorder="1" applyAlignment="1" applyProtection="1">
      <alignment horizontal="right"/>
      <protection locked="0"/>
    </xf>
    <xf numFmtId="0" fontId="18" fillId="6" borderId="10" xfId="0" applyFont="1" applyFill="1" applyBorder="1" applyAlignment="1" applyProtection="1">
      <alignment horizontal="center" wrapText="1"/>
      <protection locked="0"/>
    </xf>
    <xf numFmtId="167" fontId="18" fillId="6" borderId="11" xfId="0" applyNumberFormat="1" applyFont="1" applyFill="1" applyBorder="1" applyAlignment="1" applyProtection="1">
      <alignment horizontal="center" wrapText="1"/>
      <protection locked="0"/>
    </xf>
    <xf numFmtId="167" fontId="18" fillId="6" borderId="10" xfId="0" applyNumberFormat="1" applyFont="1" applyFill="1" applyBorder="1" applyAlignment="1" applyProtection="1">
      <alignment wrapText="1"/>
      <protection locked="0"/>
    </xf>
    <xf numFmtId="170" fontId="4" fillId="6" borderId="11" xfId="0" applyNumberFormat="1" applyFont="1" applyFill="1" applyBorder="1" applyAlignment="1" applyProtection="1">
      <alignment horizontal="right"/>
      <protection locked="0"/>
    </xf>
    <xf numFmtId="171" fontId="4" fillId="6" borderId="11" xfId="0" applyNumberFormat="1" applyFont="1" applyFill="1" applyBorder="1" applyAlignment="1" applyProtection="1">
      <alignment horizontal="right"/>
      <protection locked="0"/>
    </xf>
    <xf numFmtId="167" fontId="18" fillId="6" borderId="11" xfId="0" applyNumberFormat="1" applyFont="1" applyFill="1" applyBorder="1" applyAlignment="1" applyProtection="1">
      <alignment wrapText="1"/>
      <protection locked="0"/>
    </xf>
    <xf numFmtId="0" fontId="4" fillId="0" borderId="41" xfId="0" applyFont="1" applyBorder="1"/>
    <xf numFmtId="3" fontId="0" fillId="6" borderId="10" xfId="0" applyNumberFormat="1" applyFill="1" applyBorder="1" applyAlignment="1" applyProtection="1">
      <alignment horizontal="center"/>
      <protection locked="0"/>
    </xf>
    <xf numFmtId="3" fontId="4" fillId="6" borderId="38" xfId="0" applyNumberFormat="1" applyFont="1" applyFill="1" applyBorder="1" applyAlignment="1" applyProtection="1">
      <alignment horizontal="center"/>
      <protection locked="0"/>
    </xf>
    <xf numFmtId="0" fontId="32" fillId="0" borderId="0" xfId="0" applyFont="1"/>
    <xf numFmtId="0" fontId="2" fillId="0" borderId="4" xfId="0" applyFont="1" applyBorder="1" applyAlignment="1">
      <alignment wrapText="1"/>
    </xf>
    <xf numFmtId="0" fontId="17" fillId="0" borderId="7" xfId="0" applyFont="1" applyBorder="1" applyAlignment="1">
      <alignment horizontal="right"/>
    </xf>
    <xf numFmtId="0" fontId="32" fillId="0" borderId="7" xfId="0" applyFont="1" applyBorder="1"/>
    <xf numFmtId="3" fontId="17" fillId="0" borderId="7" xfId="0" applyNumberFormat="1" applyFont="1" applyBorder="1" applyAlignment="1">
      <alignment horizontal="center"/>
    </xf>
    <xf numFmtId="3" fontId="32" fillId="0" borderId="0" xfId="0" applyNumberFormat="1" applyFont="1"/>
    <xf numFmtId="0" fontId="32" fillId="0" borderId="7" xfId="0" applyFont="1" applyBorder="1" applyAlignment="1">
      <alignment wrapText="1"/>
    </xf>
    <xf numFmtId="0" fontId="32" fillId="0" borderId="0" xfId="0" applyFont="1" applyAlignment="1">
      <alignment wrapText="1"/>
    </xf>
    <xf numFmtId="168" fontId="18" fillId="6" borderId="9" xfId="0" applyNumberFormat="1" applyFont="1" applyFill="1" applyBorder="1" applyAlignment="1" applyProtection="1">
      <alignment horizontal="center" wrapText="1"/>
      <protection locked="0"/>
    </xf>
    <xf numFmtId="168" fontId="18" fillId="6" borderId="20" xfId="0" applyNumberFormat="1" applyFont="1" applyFill="1" applyBorder="1" applyAlignment="1" applyProtection="1">
      <alignment horizontal="center" wrapText="1"/>
      <protection locked="0"/>
    </xf>
    <xf numFmtId="168" fontId="18" fillId="6" borderId="22" xfId="0" applyNumberFormat="1" applyFont="1" applyFill="1" applyBorder="1" applyAlignment="1" applyProtection="1">
      <alignment horizontal="center" wrapText="1"/>
      <protection locked="0"/>
    </xf>
    <xf numFmtId="169" fontId="18" fillId="6" borderId="23" xfId="0" applyNumberFormat="1" applyFont="1" applyFill="1" applyBorder="1" applyAlignment="1" applyProtection="1">
      <alignment horizontal="center" wrapText="1"/>
      <protection locked="0"/>
    </xf>
    <xf numFmtId="0" fontId="18" fillId="6" borderId="23" xfId="0" applyFont="1" applyFill="1" applyBorder="1" applyAlignment="1" applyProtection="1">
      <alignment horizontal="center" wrapText="1"/>
      <protection locked="0"/>
    </xf>
    <xf numFmtId="0" fontId="4" fillId="6" borderId="33" xfId="0" applyFont="1" applyFill="1" applyBorder="1" applyAlignment="1" applyProtection="1">
      <alignment horizontal="center" wrapText="1"/>
      <protection locked="0"/>
    </xf>
    <xf numFmtId="167" fontId="18" fillId="6" borderId="23" xfId="0" applyNumberFormat="1" applyFont="1" applyFill="1" applyBorder="1" applyAlignment="1" applyProtection="1">
      <alignment horizontal="center" wrapText="1"/>
      <protection locked="0"/>
    </xf>
    <xf numFmtId="0" fontId="0" fillId="6" borderId="11" xfId="0" applyFill="1" applyBorder="1" applyAlignment="1" applyProtection="1">
      <alignment horizontal="center" wrapText="1"/>
      <protection locked="0"/>
    </xf>
    <xf numFmtId="166" fontId="0" fillId="0" borderId="0" xfId="0" applyNumberFormat="1" applyAlignment="1" applyProtection="1">
      <alignment horizontal="center"/>
      <protection locked="0"/>
    </xf>
    <xf numFmtId="0" fontId="4" fillId="6" borderId="11" xfId="0" applyFont="1" applyFill="1" applyBorder="1" applyAlignment="1" applyProtection="1">
      <alignment horizontal="center" wrapText="1"/>
      <protection locked="0"/>
    </xf>
    <xf numFmtId="0" fontId="18" fillId="6" borderId="43" xfId="0" applyFont="1" applyFill="1" applyBorder="1" applyAlignment="1" applyProtection="1">
      <alignment horizontal="center" wrapText="1"/>
      <protection locked="0"/>
    </xf>
    <xf numFmtId="0" fontId="18" fillId="6" borderId="34" xfId="0" applyFont="1" applyFill="1" applyBorder="1" applyAlignment="1" applyProtection="1">
      <alignment horizontal="center" wrapText="1"/>
      <protection locked="0"/>
    </xf>
    <xf numFmtId="0" fontId="4" fillId="0" borderId="44" xfId="0" applyFont="1" applyBorder="1" applyAlignment="1">
      <alignment horizontal="center" wrapText="1"/>
    </xf>
    <xf numFmtId="0" fontId="4" fillId="0" borderId="45" xfId="0" applyFont="1" applyBorder="1" applyAlignment="1">
      <alignment horizontal="center" wrapText="1"/>
    </xf>
    <xf numFmtId="0" fontId="4" fillId="0" borderId="46" xfId="0" applyFont="1" applyBorder="1" applyAlignment="1">
      <alignment horizontal="center" wrapText="1"/>
    </xf>
    <xf numFmtId="0" fontId="4" fillId="0" borderId="47" xfId="0" applyFont="1" applyBorder="1" applyAlignment="1">
      <alignment horizontal="center" wrapText="1"/>
    </xf>
    <xf numFmtId="0" fontId="7" fillId="0" borderId="0" xfId="5" applyBorder="1" applyAlignment="1" applyProtection="1">
      <alignment horizontal="left"/>
    </xf>
    <xf numFmtId="170" fontId="4" fillId="6" borderId="10" xfId="7" applyNumberFormat="1" applyFill="1" applyBorder="1" applyAlignment="1" applyProtection="1">
      <alignment horizontal="right"/>
      <protection locked="0"/>
    </xf>
    <xf numFmtId="170" fontId="4" fillId="6" borderId="23" xfId="0" applyNumberFormat="1" applyFont="1" applyFill="1" applyBorder="1" applyAlignment="1" applyProtection="1">
      <alignment horizontal="right"/>
      <protection locked="0"/>
    </xf>
    <xf numFmtId="171" fontId="4" fillId="6" borderId="23" xfId="0" applyNumberFormat="1" applyFont="1" applyFill="1" applyBorder="1" applyAlignment="1" applyProtection="1">
      <alignment horizontal="right"/>
      <protection locked="0"/>
    </xf>
    <xf numFmtId="0" fontId="18" fillId="6" borderId="33" xfId="0" applyFont="1" applyFill="1" applyBorder="1" applyAlignment="1" applyProtection="1">
      <alignment horizontal="center" wrapText="1"/>
      <protection locked="0"/>
    </xf>
    <xf numFmtId="167" fontId="18" fillId="6" borderId="23" xfId="0" applyNumberFormat="1" applyFont="1" applyFill="1" applyBorder="1" applyAlignment="1" applyProtection="1">
      <alignment wrapText="1"/>
      <protection locked="0"/>
    </xf>
    <xf numFmtId="0" fontId="17" fillId="0" borderId="5" xfId="0" applyFont="1" applyBorder="1" applyAlignment="1">
      <alignment horizontal="left" vertical="center" wrapText="1"/>
    </xf>
    <xf numFmtId="0" fontId="17" fillId="0" borderId="1" xfId="0" applyFont="1" applyBorder="1" applyAlignment="1">
      <alignment horizontal="center" vertical="center" wrapText="1"/>
    </xf>
    <xf numFmtId="3" fontId="4" fillId="0" borderId="1" xfId="0" applyNumberFormat="1" applyFont="1" applyBorder="1"/>
    <xf numFmtId="3" fontId="24" fillId="0" borderId="1" xfId="0" applyNumberFormat="1" applyFont="1" applyBorder="1"/>
    <xf numFmtId="14" fontId="0" fillId="0" borderId="0" xfId="0" applyNumberFormat="1"/>
    <xf numFmtId="14" fontId="18" fillId="0" borderId="0" xfId="0" applyNumberFormat="1" applyFont="1"/>
    <xf numFmtId="0" fontId="0" fillId="0" borderId="0" xfId="0" applyAlignment="1">
      <alignment wrapText="1"/>
    </xf>
    <xf numFmtId="0" fontId="0" fillId="0" borderId="11" xfId="0" applyBorder="1"/>
    <xf numFmtId="0" fontId="31" fillId="0" borderId="5" xfId="0" applyFont="1" applyBorder="1" applyAlignment="1">
      <alignment horizontal="center"/>
    </xf>
    <xf numFmtId="0" fontId="31" fillId="0" borderId="1" xfId="0" applyFont="1" applyBorder="1" applyAlignment="1">
      <alignment horizontal="center"/>
    </xf>
    <xf numFmtId="0" fontId="31" fillId="0" borderId="2" xfId="0" applyFont="1" applyBorder="1" applyAlignment="1">
      <alignment horizontal="center"/>
    </xf>
    <xf numFmtId="0" fontId="0" fillId="0" borderId="11" xfId="0" applyBorder="1" applyAlignment="1">
      <alignment horizontal="center"/>
    </xf>
    <xf numFmtId="0" fontId="9" fillId="0" borderId="0" xfId="0" applyFont="1"/>
    <xf numFmtId="0" fontId="18" fillId="6" borderId="28" xfId="0" applyFont="1" applyFill="1" applyBorder="1" applyAlignment="1" applyProtection="1">
      <alignment wrapText="1"/>
      <protection locked="0"/>
    </xf>
    <xf numFmtId="0" fontId="18" fillId="6" borderId="29" xfId="0" applyFont="1" applyFill="1" applyBorder="1" applyAlignment="1" applyProtection="1">
      <alignment wrapText="1"/>
      <protection locked="0"/>
    </xf>
    <xf numFmtId="0" fontId="0" fillId="6" borderId="11" xfId="0" applyFill="1" applyBorder="1" applyProtection="1">
      <protection locked="0"/>
    </xf>
    <xf numFmtId="0" fontId="0" fillId="6" borderId="11" xfId="0" applyFill="1" applyBorder="1" applyAlignment="1" applyProtection="1">
      <alignment horizontal="left"/>
      <protection locked="0"/>
    </xf>
    <xf numFmtId="0" fontId="0" fillId="0" borderId="44" xfId="0" applyBorder="1"/>
    <xf numFmtId="0" fontId="0" fillId="0" borderId="45" xfId="0" applyBorder="1" applyAlignment="1">
      <alignment horizontal="center"/>
    </xf>
    <xf numFmtId="0" fontId="0" fillId="0" borderId="47" xfId="0" applyBorder="1" applyAlignment="1">
      <alignment horizontal="center"/>
    </xf>
    <xf numFmtId="0" fontId="0" fillId="0" borderId="20" xfId="0" applyBorder="1"/>
    <xf numFmtId="0" fontId="0" fillId="0" borderId="28" xfId="0" applyBorder="1"/>
    <xf numFmtId="0" fontId="0" fillId="0" borderId="22" xfId="0" applyBorder="1"/>
    <xf numFmtId="0" fontId="0" fillId="0" borderId="23" xfId="0" applyBorder="1"/>
    <xf numFmtId="0" fontId="0" fillId="0" borderId="29" xfId="0" applyBorder="1"/>
    <xf numFmtId="0" fontId="2" fillId="0" borderId="4" xfId="0" applyFont="1" applyBorder="1"/>
    <xf numFmtId="0" fontId="4" fillId="0" borderId="4" xfId="0" applyFont="1" applyBorder="1" applyAlignment="1">
      <alignment horizontal="left"/>
    </xf>
    <xf numFmtId="0" fontId="27" fillId="0" borderId="4" xfId="0" applyFont="1" applyBorder="1" applyAlignment="1">
      <alignment horizontal="left"/>
    </xf>
    <xf numFmtId="0" fontId="28" fillId="0" borderId="4" xfId="0" applyFont="1" applyBorder="1" applyAlignment="1">
      <alignment horizontal="left"/>
    </xf>
    <xf numFmtId="0" fontId="23" fillId="0" borderId="0" xfId="0" applyFont="1" applyAlignment="1">
      <alignment horizontal="left" vertical="center"/>
    </xf>
    <xf numFmtId="0" fontId="1" fillId="6" borderId="23" xfId="0" applyFont="1" applyFill="1" applyBorder="1" applyAlignment="1" applyProtection="1">
      <alignment horizontal="left" vertical="center" wrapText="1"/>
      <protection locked="0"/>
    </xf>
    <xf numFmtId="0" fontId="1" fillId="0" borderId="4" xfId="0" applyFont="1" applyBorder="1" applyAlignment="1">
      <alignment horizontal="right"/>
    </xf>
    <xf numFmtId="0" fontId="18" fillId="0" borderId="10" xfId="0" applyFont="1" applyBorder="1" applyAlignment="1">
      <alignment wrapText="1"/>
    </xf>
    <xf numFmtId="0" fontId="18" fillId="0" borderId="4" xfId="0" applyFont="1" applyBorder="1" applyAlignment="1">
      <alignment horizontal="right" wrapText="1"/>
    </xf>
    <xf numFmtId="173" fontId="18" fillId="0" borderId="0" xfId="0" applyNumberFormat="1" applyFont="1" applyAlignment="1">
      <alignment horizontal="center"/>
    </xf>
    <xf numFmtId="3" fontId="1" fillId="6" borderId="38" xfId="0" applyNumberFormat="1" applyFont="1" applyFill="1" applyBorder="1" applyAlignment="1" applyProtection="1">
      <alignment horizontal="center" vertical="center"/>
      <protection locked="0"/>
    </xf>
    <xf numFmtId="3" fontId="1" fillId="6" borderId="10" xfId="0" applyNumberFormat="1" applyFont="1" applyFill="1" applyBorder="1" applyAlignment="1" applyProtection="1">
      <alignment horizontal="center" vertical="center"/>
      <protection locked="0"/>
    </xf>
    <xf numFmtId="0" fontId="1" fillId="6" borderId="37" xfId="0" applyFont="1" applyFill="1" applyBorder="1" applyAlignment="1" applyProtection="1">
      <alignment horizontal="left" wrapText="1"/>
      <protection locked="0"/>
    </xf>
    <xf numFmtId="164" fontId="17" fillId="0" borderId="0" xfId="0" applyNumberFormat="1" applyFont="1" applyAlignment="1">
      <alignment horizontal="left"/>
    </xf>
    <xf numFmtId="164" fontId="17" fillId="0" borderId="7" xfId="0" applyNumberFormat="1" applyFont="1" applyBorder="1" applyAlignment="1">
      <alignment horizontal="left"/>
    </xf>
    <xf numFmtId="167" fontId="4" fillId="0" borderId="0" xfId="0" applyNumberFormat="1" applyFont="1" applyAlignment="1" applyProtection="1">
      <alignment horizontal="right"/>
      <protection locked="0"/>
    </xf>
    <xf numFmtId="0" fontId="32" fillId="0" borderId="4" xfId="0" applyFont="1" applyBorder="1" applyAlignment="1">
      <alignment horizontal="left"/>
    </xf>
    <xf numFmtId="3" fontId="2" fillId="0" borderId="0" xfId="0" applyNumberFormat="1" applyFont="1" applyAlignment="1">
      <alignment horizontal="right"/>
    </xf>
    <xf numFmtId="0" fontId="18" fillId="0" borderId="1" xfId="0" applyFont="1" applyBorder="1" applyAlignment="1">
      <alignment horizontal="right"/>
    </xf>
    <xf numFmtId="0" fontId="4" fillId="8" borderId="11" xfId="0" applyFont="1" applyFill="1" applyBorder="1" applyAlignment="1">
      <alignment horizontal="center"/>
    </xf>
    <xf numFmtId="3" fontId="1" fillId="8" borderId="11" xfId="0" applyNumberFormat="1" applyFont="1" applyFill="1" applyBorder="1" applyAlignment="1">
      <alignment horizontal="center"/>
    </xf>
    <xf numFmtId="3" fontId="1" fillId="6" borderId="11" xfId="0" applyNumberFormat="1" applyFont="1" applyFill="1" applyBorder="1" applyAlignment="1" applyProtection="1">
      <alignment horizontal="center"/>
      <protection locked="0"/>
    </xf>
    <xf numFmtId="0" fontId="1" fillId="0" borderId="45" xfId="0" applyFont="1" applyBorder="1" applyAlignment="1">
      <alignment horizontal="center" wrapText="1"/>
    </xf>
    <xf numFmtId="0" fontId="1" fillId="0" borderId="0" xfId="0" applyFont="1" applyAlignment="1">
      <alignment horizontal="left"/>
    </xf>
    <xf numFmtId="0" fontId="1" fillId="0" borderId="0" xfId="0" applyFont="1" applyAlignment="1">
      <alignment vertical="center"/>
    </xf>
    <xf numFmtId="0" fontId="7" fillId="0" borderId="0" xfId="5" applyFill="1" applyBorder="1" applyAlignment="1" applyProtection="1">
      <alignment horizontal="left"/>
    </xf>
    <xf numFmtId="0" fontId="0" fillId="0" borderId="0" xfId="0" applyAlignment="1">
      <alignment horizontal="center"/>
    </xf>
    <xf numFmtId="0" fontId="0" fillId="0" borderId="0" xfId="0" applyProtection="1">
      <protection locked="0"/>
    </xf>
    <xf numFmtId="0" fontId="34" fillId="0" borderId="0" xfId="0" applyFont="1"/>
    <xf numFmtId="0" fontId="1" fillId="0" borderId="0" xfId="0" applyFont="1" applyAlignment="1">
      <alignment vertical="top" wrapText="1"/>
    </xf>
    <xf numFmtId="167" fontId="18" fillId="6" borderId="33" xfId="0" applyNumberFormat="1" applyFont="1" applyFill="1" applyBorder="1" applyAlignment="1" applyProtection="1">
      <alignment wrapText="1"/>
      <protection locked="0"/>
    </xf>
    <xf numFmtId="0" fontId="4" fillId="0" borderId="4" xfId="0" applyFont="1" applyBorder="1" applyAlignment="1">
      <alignment horizontal="left" wrapText="1"/>
    </xf>
    <xf numFmtId="0" fontId="4" fillId="0" borderId="0" xfId="0" applyFont="1" applyAlignment="1">
      <alignment horizontal="center" wrapText="1"/>
    </xf>
    <xf numFmtId="1" fontId="1" fillId="6" borderId="11" xfId="0" applyNumberFormat="1" applyFont="1" applyFill="1" applyBorder="1" applyAlignment="1" applyProtection="1">
      <alignment horizontal="left" vertical="center" wrapText="1"/>
      <protection locked="0"/>
    </xf>
    <xf numFmtId="0" fontId="2" fillId="0" borderId="33"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7" xfId="0" applyFont="1" applyBorder="1" applyAlignment="1">
      <alignment horizontal="center" vertical="center" wrapText="1"/>
    </xf>
    <xf numFmtId="3" fontId="4" fillId="0" borderId="1" xfId="0" applyNumberFormat="1" applyFont="1" applyBorder="1" applyAlignment="1">
      <alignment horizontal="left"/>
    </xf>
    <xf numFmtId="3" fontId="2" fillId="0" borderId="1" xfId="0" applyNumberFormat="1" applyFont="1" applyBorder="1"/>
    <xf numFmtId="3" fontId="2" fillId="0" borderId="8" xfId="0" applyNumberFormat="1" applyFont="1" applyBorder="1" applyAlignment="1">
      <alignment vertical="center"/>
    </xf>
    <xf numFmtId="0" fontId="1" fillId="6" borderId="28" xfId="0" applyFont="1" applyFill="1" applyBorder="1" applyAlignment="1" applyProtection="1">
      <alignment wrapText="1"/>
      <protection locked="0"/>
    </xf>
    <xf numFmtId="14" fontId="0" fillId="0" borderId="0" xfId="0" applyNumberFormat="1" applyAlignment="1">
      <alignment vertical="top"/>
    </xf>
    <xf numFmtId="0" fontId="0" fillId="0" borderId="0" xfId="0" applyAlignment="1">
      <alignment vertical="top"/>
    </xf>
    <xf numFmtId="14" fontId="0" fillId="0" borderId="0" xfId="0" applyNumberFormat="1" applyAlignment="1">
      <alignment horizontal="left" vertical="top"/>
    </xf>
    <xf numFmtId="0" fontId="0" fillId="0" borderId="0" xfId="0" applyAlignment="1">
      <alignment horizontal="left" vertical="top"/>
    </xf>
    <xf numFmtId="0" fontId="1" fillId="0" borderId="0" xfId="0" applyFont="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33"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vertical="center"/>
    </xf>
    <xf numFmtId="0" fontId="8" fillId="5" borderId="48" xfId="0" applyFont="1" applyFill="1" applyBorder="1" applyAlignment="1">
      <alignment horizontal="center" vertical="center"/>
    </xf>
    <xf numFmtId="0" fontId="0" fillId="0" borderId="49" xfId="0" applyBorder="1"/>
    <xf numFmtId="0" fontId="0" fillId="0" borderId="40" xfId="0" applyBorder="1"/>
    <xf numFmtId="0" fontId="9" fillId="0" borderId="0" xfId="0" applyFont="1" applyAlignment="1">
      <alignment vertical="center"/>
    </xf>
    <xf numFmtId="0" fontId="0" fillId="0" borderId="0" xfId="0" applyAlignment="1">
      <alignment vertical="center"/>
    </xf>
    <xf numFmtId="0" fontId="2"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14" fillId="0" borderId="7" xfId="0" applyFont="1" applyBorder="1" applyAlignment="1">
      <alignment horizontal="center" vertical="center"/>
    </xf>
    <xf numFmtId="0" fontId="0" fillId="0" borderId="7" xfId="0" applyBorder="1" applyAlignment="1">
      <alignment horizontal="center" vertical="center"/>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0" fillId="0" borderId="3" xfId="0" applyBorder="1" applyAlignment="1">
      <alignment horizontal="left" wrapText="1"/>
    </xf>
    <xf numFmtId="0" fontId="1" fillId="0" borderId="0" xfId="0" applyFont="1" applyAlignment="1">
      <alignment vertical="top" wrapText="1"/>
    </xf>
    <xf numFmtId="0" fontId="4" fillId="0" borderId="0" xfId="0" applyFont="1" applyAlignment="1">
      <alignment vertical="top" wrapText="1"/>
    </xf>
    <xf numFmtId="0" fontId="4" fillId="0" borderId="3" xfId="0" applyFont="1" applyBorder="1" applyAlignment="1">
      <alignment vertical="top" wrapText="1"/>
    </xf>
    <xf numFmtId="0" fontId="0" fillId="0" borderId="0" xfId="0" applyAlignment="1">
      <alignment wrapText="1"/>
    </xf>
    <xf numFmtId="0" fontId="0" fillId="0" borderId="0" xfId="0"/>
    <xf numFmtId="0" fontId="0" fillId="0" borderId="3" xfId="0" applyBorder="1"/>
    <xf numFmtId="0" fontId="4" fillId="0" borderId="0" xfId="0" applyFont="1" applyAlignment="1">
      <alignment vertical="top"/>
    </xf>
    <xf numFmtId="0" fontId="4" fillId="0" borderId="3" xfId="0" applyFont="1" applyBorder="1" applyAlignment="1">
      <alignment vertical="top"/>
    </xf>
    <xf numFmtId="0" fontId="1" fillId="0" borderId="0" xfId="0" applyFont="1" applyAlignment="1">
      <alignment vertical="center"/>
    </xf>
    <xf numFmtId="0" fontId="18" fillId="0" borderId="0" xfId="0" applyFont="1" applyAlignment="1">
      <alignment vertical="center"/>
    </xf>
    <xf numFmtId="0" fontId="20" fillId="3" borderId="5"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0" xfId="0" applyFont="1" applyFill="1" applyAlignment="1">
      <alignment horizontal="center" vertical="center" wrapText="1"/>
    </xf>
    <xf numFmtId="3" fontId="1" fillId="6" borderId="50" xfId="0" applyNumberFormat="1" applyFont="1" applyFill="1" applyBorder="1" applyAlignment="1" applyProtection="1">
      <alignment horizontal="left" vertical="center" wrapText="1"/>
      <protection locked="0"/>
    </xf>
    <xf numFmtId="0" fontId="18" fillId="6" borderId="52" xfId="0" applyFont="1" applyFill="1" applyBorder="1" applyAlignment="1" applyProtection="1">
      <alignment horizontal="left" vertical="center" wrapText="1"/>
      <protection locked="0"/>
    </xf>
    <xf numFmtId="0" fontId="17" fillId="0" borderId="60" xfId="0" applyFont="1" applyBorder="1" applyAlignment="1">
      <alignment horizontal="left" vertical="center"/>
    </xf>
    <xf numFmtId="0" fontId="18" fillId="0" borderId="60" xfId="0" applyFont="1" applyBorder="1" applyAlignment="1">
      <alignment vertical="center"/>
    </xf>
    <xf numFmtId="0" fontId="2" fillId="6" borderId="50" xfId="0" applyFont="1" applyFill="1" applyBorder="1" applyAlignment="1" applyProtection="1">
      <alignment horizontal="left" wrapText="1"/>
      <protection locked="0"/>
    </xf>
    <xf numFmtId="0" fontId="17" fillId="6" borderId="51" xfId="0" applyFont="1" applyFill="1" applyBorder="1" applyAlignment="1" applyProtection="1">
      <alignment horizontal="left" wrapText="1"/>
      <protection locked="0"/>
    </xf>
    <xf numFmtId="0" fontId="17" fillId="6" borderId="52" xfId="0" applyFont="1" applyFill="1" applyBorder="1" applyAlignment="1" applyProtection="1">
      <alignment horizontal="left" wrapText="1"/>
      <protection locked="0"/>
    </xf>
    <xf numFmtId="0" fontId="18" fillId="6" borderId="50" xfId="0" applyFont="1" applyFill="1" applyBorder="1" applyAlignment="1" applyProtection="1">
      <alignment horizontal="left" wrapText="1"/>
      <protection locked="0"/>
    </xf>
    <xf numFmtId="0" fontId="18" fillId="6" borderId="52" xfId="0" applyFont="1" applyFill="1" applyBorder="1" applyAlignment="1" applyProtection="1">
      <alignment horizontal="left" wrapText="1"/>
      <protection locked="0"/>
    </xf>
    <xf numFmtId="0" fontId="17"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4" borderId="55" xfId="0" applyFont="1" applyFill="1" applyBorder="1" applyAlignment="1">
      <alignment horizontal="left" vertical="center" wrapText="1"/>
    </xf>
    <xf numFmtId="0" fontId="18" fillId="0" borderId="56" xfId="0" applyFont="1" applyBorder="1" applyAlignment="1">
      <alignment horizontal="left" vertical="center"/>
    </xf>
    <xf numFmtId="0" fontId="18" fillId="4" borderId="57" xfId="0" applyFont="1" applyFill="1" applyBorder="1" applyAlignment="1">
      <alignment horizontal="left" vertical="center" wrapText="1"/>
    </xf>
    <xf numFmtId="0" fontId="18" fillId="0" borderId="58" xfId="0" applyFont="1" applyBorder="1" applyAlignment="1">
      <alignment horizontal="left" vertical="center"/>
    </xf>
    <xf numFmtId="0" fontId="18" fillId="4" borderId="50" xfId="0" applyFont="1" applyFill="1" applyBorder="1" applyAlignment="1">
      <alignment horizontal="left" vertical="center" wrapText="1"/>
    </xf>
    <xf numFmtId="0" fontId="18" fillId="0" borderId="59" xfId="0" applyFont="1" applyBorder="1" applyAlignment="1">
      <alignment horizontal="left" vertical="center"/>
    </xf>
    <xf numFmtId="0" fontId="18" fillId="4" borderId="50" xfId="0" applyFont="1" applyFill="1" applyBorder="1" applyAlignment="1">
      <alignment vertical="center" wrapText="1"/>
    </xf>
    <xf numFmtId="0" fontId="18" fillId="0" borderId="59" xfId="0" applyFont="1" applyBorder="1" applyAlignment="1">
      <alignment vertical="center"/>
    </xf>
    <xf numFmtId="0" fontId="2" fillId="0" borderId="4" xfId="0" applyFont="1" applyBorder="1" applyAlignment="1">
      <alignment horizontal="right" wrapText="1"/>
    </xf>
    <xf numFmtId="0" fontId="2" fillId="0" borderId="0" xfId="0" applyFont="1" applyAlignment="1">
      <alignment horizontal="right" wrapText="1"/>
    </xf>
    <xf numFmtId="0" fontId="17" fillId="0" borderId="0" xfId="0" applyFont="1" applyAlignment="1">
      <alignment horizontal="left" wrapText="1"/>
    </xf>
    <xf numFmtId="0" fontId="18" fillId="0" borderId="0" xfId="0" applyFont="1" applyAlignment="1">
      <alignment horizontal="left" wrapText="1"/>
    </xf>
    <xf numFmtId="0" fontId="18" fillId="0" borderId="3" xfId="0" applyFont="1" applyBorder="1" applyAlignment="1">
      <alignment horizontal="left" wrapText="1"/>
    </xf>
    <xf numFmtId="0" fontId="21"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23" fillId="0" borderId="0" xfId="0" applyFont="1" applyAlignment="1">
      <alignment horizontal="left" vertical="center"/>
    </xf>
    <xf numFmtId="0" fontId="23" fillId="0" borderId="0" xfId="0" applyFont="1" applyAlignment="1">
      <alignment vertical="center"/>
    </xf>
    <xf numFmtId="0" fontId="17" fillId="0" borderId="0" xfId="0" applyFont="1" applyAlignment="1">
      <alignment horizontal="left" vertical="center"/>
    </xf>
    <xf numFmtId="0" fontId="4" fillId="0" borderId="0" xfId="0" applyFont="1" applyAlignment="1">
      <alignment horizontal="left" wrapText="1"/>
    </xf>
    <xf numFmtId="49" fontId="11" fillId="6" borderId="43" xfId="0" applyNumberFormat="1" applyFont="1" applyFill="1" applyBorder="1" applyAlignment="1" applyProtection="1">
      <alignment horizontal="left" vertical="center" wrapText="1"/>
      <protection locked="0"/>
    </xf>
    <xf numFmtId="49" fontId="11" fillId="6" borderId="14" xfId="0" applyNumberFormat="1" applyFont="1" applyFill="1" applyBorder="1" applyAlignment="1" applyProtection="1">
      <alignment horizontal="left" vertical="center" wrapText="1"/>
      <protection locked="0"/>
    </xf>
    <xf numFmtId="0" fontId="2" fillId="0" borderId="3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61" xfId="0" applyFont="1" applyBorder="1" applyAlignment="1">
      <alignment horizontal="center" vertical="center" wrapText="1"/>
    </xf>
    <xf numFmtId="0" fontId="2" fillId="0" borderId="0" xfId="0" applyFont="1" applyAlignment="1">
      <alignment horizontal="left" wrapText="1"/>
    </xf>
    <xf numFmtId="0" fontId="2" fillId="0" borderId="5" xfId="0" applyFont="1" applyBorder="1" applyAlignment="1">
      <alignment horizontal="left"/>
    </xf>
    <xf numFmtId="0" fontId="0" fillId="0" borderId="1" xfId="0" applyBorder="1" applyAlignment="1">
      <alignment horizontal="left"/>
    </xf>
    <xf numFmtId="49" fontId="11" fillId="6" borderId="50" xfId="0" applyNumberFormat="1" applyFont="1" applyFill="1" applyBorder="1" applyAlignment="1" applyProtection="1">
      <alignment horizontal="left" vertical="center" wrapText="1"/>
      <protection locked="0"/>
    </xf>
    <xf numFmtId="49" fontId="11" fillId="6" borderId="51" xfId="0" applyNumberFormat="1" applyFont="1" applyFill="1" applyBorder="1" applyAlignment="1" applyProtection="1">
      <alignment horizontal="left" vertical="center" wrapText="1"/>
      <protection locked="0"/>
    </xf>
    <xf numFmtId="49" fontId="11" fillId="6" borderId="52" xfId="0" applyNumberFormat="1" applyFont="1" applyFill="1" applyBorder="1" applyAlignment="1" applyProtection="1">
      <alignment horizontal="left" vertical="center" wrapText="1"/>
      <protection locked="0"/>
    </xf>
    <xf numFmtId="3" fontId="2" fillId="0" borderId="6" xfId="0" applyNumberFormat="1" applyFont="1" applyBorder="1" applyAlignment="1">
      <alignment horizontal="right" vertical="center" wrapText="1"/>
    </xf>
    <xf numFmtId="3" fontId="2" fillId="0" borderId="7" xfId="0" applyNumberFormat="1" applyFont="1" applyBorder="1" applyAlignment="1">
      <alignment horizontal="right" vertical="center" wrapText="1"/>
    </xf>
    <xf numFmtId="3" fontId="2" fillId="0" borderId="61" xfId="0" applyNumberFormat="1" applyFont="1" applyBorder="1" applyAlignment="1">
      <alignment horizontal="right" vertical="center" wrapText="1"/>
    </xf>
    <xf numFmtId="49" fontId="11" fillId="6" borderId="62" xfId="0" applyNumberFormat="1" applyFont="1" applyFill="1" applyBorder="1" applyAlignment="1" applyProtection="1">
      <alignment horizontal="left" vertical="center" wrapText="1"/>
      <protection locked="0"/>
    </xf>
    <xf numFmtId="49" fontId="11" fillId="6" borderId="63" xfId="0" applyNumberFormat="1" applyFont="1" applyFill="1" applyBorder="1" applyAlignment="1" applyProtection="1">
      <alignment horizontal="left" vertical="center" wrapText="1"/>
      <protection locked="0"/>
    </xf>
    <xf numFmtId="0" fontId="18" fillId="0" borderId="0" xfId="0" applyFont="1" applyAlignment="1">
      <alignment wrapText="1"/>
    </xf>
    <xf numFmtId="0" fontId="11" fillId="0" borderId="43" xfId="0" applyFont="1" applyBorder="1" applyAlignment="1">
      <alignment horizontal="left" vertical="center" wrapText="1"/>
    </xf>
    <xf numFmtId="0" fontId="11" fillId="0" borderId="14" xfId="0" applyFont="1" applyBorder="1" applyAlignment="1">
      <alignment horizontal="left" vertical="center" wrapText="1"/>
    </xf>
    <xf numFmtId="0" fontId="11" fillId="0" borderId="35" xfId="0" applyFont="1" applyBorder="1" applyAlignment="1">
      <alignment horizontal="left" vertical="center" wrapText="1"/>
    </xf>
    <xf numFmtId="0" fontId="2"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64" xfId="0" applyFont="1" applyBorder="1" applyAlignment="1">
      <alignment horizontal="center" vertical="center"/>
    </xf>
    <xf numFmtId="0" fontId="11" fillId="0" borderId="10" xfId="0" applyFont="1" applyBorder="1" applyAlignment="1">
      <alignment horizontal="left" vertical="center" wrapText="1"/>
    </xf>
    <xf numFmtId="0" fontId="11" fillId="0" borderId="65" xfId="0" applyFont="1" applyBorder="1" applyAlignment="1">
      <alignment horizontal="left" vertical="center" wrapText="1"/>
    </xf>
    <xf numFmtId="0" fontId="11" fillId="0" borderId="62" xfId="0" applyFont="1" applyBorder="1" applyAlignment="1">
      <alignment horizontal="left" vertical="center" wrapText="1"/>
    </xf>
    <xf numFmtId="0" fontId="11" fillId="0" borderId="63" xfId="0" applyFont="1" applyBorder="1" applyAlignment="1">
      <alignment horizontal="left" vertical="center" wrapText="1"/>
    </xf>
    <xf numFmtId="0" fontId="1" fillId="0" borderId="0" xfId="0" applyFont="1" applyAlignment="1">
      <alignment horizontal="left" vertical="center" wrapText="1"/>
    </xf>
    <xf numFmtId="0" fontId="4" fillId="0" borderId="7" xfId="0" applyFont="1" applyBorder="1" applyAlignment="1">
      <alignment horizontal="left" vertical="center" wrapText="1"/>
    </xf>
    <xf numFmtId="0" fontId="0" fillId="0" borderId="7" xfId="0" applyBorder="1" applyAlignment="1">
      <alignment vertical="center" wrapText="1"/>
    </xf>
    <xf numFmtId="0" fontId="0" fillId="0" borderId="7" xfId="0" applyBorder="1" applyAlignment="1">
      <alignment wrapText="1"/>
    </xf>
    <xf numFmtId="0" fontId="0" fillId="0" borderId="0" xfId="0" applyAlignment="1">
      <alignment vertical="center" wrapText="1"/>
    </xf>
    <xf numFmtId="0" fontId="2" fillId="0" borderId="4" xfId="0" applyFont="1" applyBorder="1" applyAlignment="1">
      <alignment horizontal="right" vertical="center" wrapText="1"/>
    </xf>
    <xf numFmtId="0" fontId="2" fillId="0" borderId="0" xfId="0" applyFont="1" applyAlignment="1">
      <alignment horizontal="right" vertical="center" wrapText="1"/>
    </xf>
    <xf numFmtId="0" fontId="2" fillId="0" borderId="4" xfId="0" applyFont="1" applyBorder="1" applyAlignment="1">
      <alignment horizontal="right"/>
    </xf>
    <xf numFmtId="0" fontId="2" fillId="0" borderId="0" xfId="0" applyFont="1" applyAlignment="1">
      <alignment horizontal="right"/>
    </xf>
    <xf numFmtId="0" fontId="17" fillId="0" borderId="11" xfId="0" applyFont="1" applyBorder="1" applyAlignment="1">
      <alignment horizontal="left" wrapText="1"/>
    </xf>
    <xf numFmtId="0" fontId="17" fillId="0" borderId="4" xfId="0" applyFont="1" applyBorder="1" applyAlignment="1">
      <alignment horizontal="right"/>
    </xf>
    <xf numFmtId="0" fontId="17" fillId="0" borderId="0" xfId="0" applyFont="1" applyAlignment="1">
      <alignment horizontal="right"/>
    </xf>
    <xf numFmtId="0" fontId="17" fillId="0" borderId="4" xfId="0" applyFont="1" applyBorder="1" applyAlignment="1">
      <alignment horizontal="right" wrapText="1"/>
    </xf>
    <xf numFmtId="0" fontId="17" fillId="0" borderId="0" xfId="0" applyFont="1" applyAlignment="1">
      <alignment horizontal="right"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11" xfId="0" applyFont="1" applyBorder="1" applyAlignment="1">
      <alignment horizontal="left"/>
    </xf>
    <xf numFmtId="172" fontId="2" fillId="6" borderId="11" xfId="0" applyNumberFormat="1" applyFont="1" applyFill="1" applyBorder="1" applyAlignment="1" applyProtection="1">
      <alignment horizontal="left"/>
      <protection locked="0"/>
    </xf>
    <xf numFmtId="0" fontId="2" fillId="6" borderId="21"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0" xfId="0" applyFont="1" applyFill="1" applyBorder="1" applyAlignment="1" applyProtection="1">
      <alignment horizontal="left"/>
      <protection locked="0"/>
    </xf>
    <xf numFmtId="172" fontId="2" fillId="6" borderId="11" xfId="0" applyNumberFormat="1" applyFont="1" applyFill="1" applyBorder="1" applyAlignment="1" applyProtection="1">
      <alignment horizontal="left" wrapText="1"/>
      <protection locked="0"/>
    </xf>
  </cellXfs>
  <cellStyles count="8">
    <cellStyle name="Currency" xfId="1" builtinId="4"/>
    <cellStyle name="Currency 2" xfId="2" xr:uid="{00000000-0005-0000-0000-000001000000}"/>
    <cellStyle name="Currency 2 2" xfId="3" xr:uid="{00000000-0005-0000-0000-000002000000}"/>
    <cellStyle name="Currency 3" xfId="4" xr:uid="{00000000-0005-0000-0000-000003000000}"/>
    <cellStyle name="Hyperlink" xfId="5" builtinId="8"/>
    <cellStyle name="Hyperlink 2" xfId="6" xr:uid="{00000000-0005-0000-0000-000005000000}"/>
    <cellStyle name="Normal" xfId="0" builtinId="0"/>
    <cellStyle name="Normal 2" xfId="7" xr:uid="{00000000-0005-0000-0000-000007000000}"/>
  </cellStyles>
  <dxfs count="2">
    <dxf>
      <fill>
        <patternFill patternType="none">
          <bgColor indexed="65"/>
        </patternFill>
      </fill>
    </dxf>
    <dxf>
      <font>
        <b/>
        <i val="0"/>
        <strike val="0"/>
        <condense val="0"/>
        <extend val="0"/>
        <outline val="0"/>
        <shadow val="0"/>
        <u val="none"/>
        <vertAlign val="baseline"/>
        <sz val="10"/>
        <color auto="1"/>
        <name val="Arial"/>
        <scheme val="none"/>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List1" displayName="List1" ref="A3:A5" totalsRowShown="0" headerRowDxfId="1">
  <autoFilter ref="A3:A5" xr:uid="{00000000-0009-0000-0100-000002000000}"/>
  <tableColumns count="1">
    <tableColumn id="1" xr3:uid="{00000000-0010-0000-0000-000001000000}" name="Column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F0000" mc:Ignorable="a14" a14:legacySpreadsheetColorIndex="1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F0000" mc:Ignorable="a14" a14:legacySpreadsheetColorIndex="1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wsdot.wa.gov/Design/Hydraulics/HighwayRunoffManual.ht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hatsprod/Maintenance/Management/Activitie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hatsprod/Maintenance/Management/Activitie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N42"/>
  <sheetViews>
    <sheetView showGridLines="0" tabSelected="1" zoomScaleNormal="100" workbookViewId="0"/>
  </sheetViews>
  <sheetFormatPr defaultRowHeight="12.75" x14ac:dyDescent="0.2"/>
  <cols>
    <col min="1" max="1" width="3.85546875" customWidth="1"/>
    <col min="14" max="14" width="18.7109375" customWidth="1"/>
  </cols>
  <sheetData>
    <row r="1" spans="1:14" ht="23.25" x14ac:dyDescent="0.35">
      <c r="A1" s="226" t="s">
        <v>81</v>
      </c>
      <c r="B1" s="57"/>
      <c r="C1" s="2"/>
      <c r="D1" s="2"/>
      <c r="E1" s="2"/>
      <c r="F1" s="2"/>
      <c r="G1" s="2"/>
      <c r="H1" s="2"/>
      <c r="I1" s="2"/>
      <c r="J1" s="2"/>
      <c r="K1" s="2"/>
      <c r="L1" s="2"/>
      <c r="M1" s="2"/>
      <c r="N1" s="3"/>
    </row>
    <row r="2" spans="1:14" ht="13.15" customHeight="1" x14ac:dyDescent="0.2">
      <c r="A2" s="6"/>
      <c r="B2" s="452" t="s">
        <v>281</v>
      </c>
      <c r="C2" s="452"/>
      <c r="D2" s="452"/>
      <c r="E2" s="452"/>
      <c r="F2" s="452"/>
      <c r="G2" s="452"/>
      <c r="H2" s="452"/>
      <c r="I2" s="452"/>
      <c r="J2" s="452"/>
      <c r="K2" s="452"/>
      <c r="L2" s="452"/>
      <c r="M2" s="452"/>
      <c r="N2" s="453"/>
    </row>
    <row r="3" spans="1:14" x14ac:dyDescent="0.2">
      <c r="A3" s="6"/>
      <c r="B3" s="452"/>
      <c r="C3" s="452"/>
      <c r="D3" s="452"/>
      <c r="E3" s="452"/>
      <c r="F3" s="452"/>
      <c r="G3" s="452"/>
      <c r="H3" s="452"/>
      <c r="I3" s="452"/>
      <c r="J3" s="452"/>
      <c r="K3" s="452"/>
      <c r="L3" s="452"/>
      <c r="M3" s="452"/>
      <c r="N3" s="453"/>
    </row>
    <row r="4" spans="1:14" x14ac:dyDescent="0.2">
      <c r="A4" s="6"/>
      <c r="B4" s="452"/>
      <c r="C4" s="452"/>
      <c r="D4" s="452"/>
      <c r="E4" s="452"/>
      <c r="F4" s="452"/>
      <c r="G4" s="452"/>
      <c r="H4" s="452"/>
      <c r="I4" s="452"/>
      <c r="J4" s="452"/>
      <c r="K4" s="452"/>
      <c r="L4" s="452"/>
      <c r="M4" s="452"/>
      <c r="N4" s="453"/>
    </row>
    <row r="5" spans="1:14" ht="16.149999999999999" customHeight="1" x14ac:dyDescent="0.2">
      <c r="A5" s="6"/>
      <c r="B5" s="452"/>
      <c r="C5" s="452"/>
      <c r="D5" s="452"/>
      <c r="E5" s="452"/>
      <c r="F5" s="452"/>
      <c r="G5" s="452"/>
      <c r="H5" s="452"/>
      <c r="I5" s="452"/>
      <c r="J5" s="452"/>
      <c r="K5" s="452"/>
      <c r="L5" s="452"/>
      <c r="M5" s="452"/>
      <c r="N5" s="453"/>
    </row>
    <row r="6" spans="1:14" ht="14.45" customHeight="1" x14ac:dyDescent="0.2">
      <c r="A6" s="6"/>
      <c r="B6" s="457" t="s">
        <v>282</v>
      </c>
      <c r="C6" s="458"/>
      <c r="D6" s="458"/>
      <c r="E6" s="458"/>
      <c r="F6" s="458"/>
      <c r="G6" s="458"/>
      <c r="H6" s="458"/>
      <c r="I6" s="458"/>
      <c r="J6" s="458"/>
      <c r="K6" s="458"/>
      <c r="L6" s="458"/>
      <c r="M6" s="458"/>
      <c r="N6" s="459"/>
    </row>
    <row r="7" spans="1:14" x14ac:dyDescent="0.2">
      <c r="A7" s="6"/>
      <c r="B7" s="458"/>
      <c r="C7" s="458"/>
      <c r="D7" s="458"/>
      <c r="E7" s="458"/>
      <c r="F7" s="458"/>
      <c r="G7" s="458"/>
      <c r="H7" s="458"/>
      <c r="I7" s="458"/>
      <c r="J7" s="458"/>
      <c r="K7" s="458"/>
      <c r="L7" s="458"/>
      <c r="M7" s="458"/>
      <c r="N7" s="459"/>
    </row>
    <row r="8" spans="1:14" ht="15.75" customHeight="1" x14ac:dyDescent="0.2">
      <c r="A8" s="6"/>
      <c r="B8" s="458"/>
      <c r="C8" s="458"/>
      <c r="D8" s="458"/>
      <c r="E8" s="458"/>
      <c r="F8" s="458"/>
      <c r="G8" s="458"/>
      <c r="H8" s="458"/>
      <c r="I8" s="458"/>
      <c r="J8" s="458"/>
      <c r="K8" s="458"/>
      <c r="L8" s="458"/>
      <c r="M8" s="458"/>
      <c r="N8" s="459"/>
    </row>
    <row r="9" spans="1:14" ht="2.25" customHeight="1" x14ac:dyDescent="0.2">
      <c r="A9" s="6"/>
      <c r="N9" s="4"/>
    </row>
    <row r="10" spans="1:14" ht="20.25" customHeight="1" x14ac:dyDescent="0.35">
      <c r="A10" s="227" t="s">
        <v>34</v>
      </c>
      <c r="B10" s="58"/>
      <c r="N10" s="4"/>
    </row>
    <row r="11" spans="1:14" ht="14.25" customHeight="1" x14ac:dyDescent="0.2">
      <c r="A11" s="71">
        <v>1</v>
      </c>
      <c r="B11" s="435" t="s">
        <v>98</v>
      </c>
      <c r="C11" s="435"/>
      <c r="D11" s="435"/>
      <c r="E11" s="435"/>
      <c r="F11" s="435"/>
      <c r="G11" s="435"/>
      <c r="H11" s="435"/>
      <c r="I11" s="435"/>
      <c r="J11" s="435"/>
      <c r="K11" s="435"/>
      <c r="L11" s="435"/>
      <c r="M11" s="435"/>
      <c r="N11" s="436"/>
    </row>
    <row r="12" spans="1:14" ht="14.25" customHeight="1" x14ac:dyDescent="0.2">
      <c r="A12" s="71"/>
      <c r="B12" s="435"/>
      <c r="C12" s="435"/>
      <c r="D12" s="435"/>
      <c r="E12" s="435"/>
      <c r="F12" s="435"/>
      <c r="G12" s="435"/>
      <c r="H12" s="435"/>
      <c r="I12" s="435"/>
      <c r="J12" s="435"/>
      <c r="K12" s="435"/>
      <c r="L12" s="435"/>
      <c r="M12" s="435"/>
      <c r="N12" s="436"/>
    </row>
    <row r="13" spans="1:14" ht="14.25" customHeight="1" x14ac:dyDescent="0.2">
      <c r="A13" s="71">
        <v>2</v>
      </c>
      <c r="B13" s="435" t="s">
        <v>176</v>
      </c>
      <c r="C13" s="460"/>
      <c r="D13" s="460"/>
      <c r="E13" s="460"/>
      <c r="F13" s="460"/>
      <c r="G13" s="460"/>
      <c r="H13" s="460"/>
      <c r="I13" s="460"/>
      <c r="J13" s="460"/>
      <c r="K13" s="460"/>
      <c r="L13" s="460"/>
      <c r="M13" s="460"/>
      <c r="N13" s="461"/>
    </row>
    <row r="14" spans="1:14" ht="14.25" customHeight="1" x14ac:dyDescent="0.2">
      <c r="A14" s="71">
        <v>3</v>
      </c>
      <c r="B14" s="434" t="s">
        <v>284</v>
      </c>
      <c r="C14" s="435"/>
      <c r="D14" s="435"/>
      <c r="E14" s="435"/>
      <c r="F14" s="435"/>
      <c r="G14" s="435"/>
      <c r="H14" s="435"/>
      <c r="I14" s="435"/>
      <c r="J14" s="435"/>
      <c r="K14" s="435"/>
      <c r="L14" s="435"/>
      <c r="M14" s="435"/>
      <c r="N14" s="436"/>
    </row>
    <row r="15" spans="1:14" ht="14.25" customHeight="1" x14ac:dyDescent="0.2">
      <c r="A15" s="71"/>
      <c r="B15" s="435"/>
      <c r="C15" s="435"/>
      <c r="D15" s="435"/>
      <c r="E15" s="435"/>
      <c r="F15" s="435"/>
      <c r="G15" s="435"/>
      <c r="H15" s="435"/>
      <c r="I15" s="435"/>
      <c r="J15" s="435"/>
      <c r="K15" s="435"/>
      <c r="L15" s="435"/>
      <c r="M15" s="435"/>
      <c r="N15" s="436"/>
    </row>
    <row r="16" spans="1:14" s="72" customFormat="1" ht="14.25" customHeight="1" x14ac:dyDescent="0.2">
      <c r="A16" s="71">
        <v>4</v>
      </c>
      <c r="B16" s="454" t="s">
        <v>283</v>
      </c>
      <c r="C16" s="455"/>
      <c r="D16" s="455"/>
      <c r="E16" s="455"/>
      <c r="F16" s="455"/>
      <c r="G16" s="455"/>
      <c r="H16" s="455"/>
      <c r="I16" s="455"/>
      <c r="J16" s="455"/>
      <c r="K16" s="455"/>
      <c r="L16" s="455"/>
      <c r="M16" s="455"/>
      <c r="N16" s="456"/>
    </row>
    <row r="17" spans="1:14" s="72" customFormat="1" ht="14.25" customHeight="1" x14ac:dyDescent="0.2">
      <c r="A17" s="71"/>
      <c r="B17" s="455"/>
      <c r="C17" s="455"/>
      <c r="D17" s="455"/>
      <c r="E17" s="455"/>
      <c r="F17" s="455"/>
      <c r="G17" s="455"/>
      <c r="H17" s="455"/>
      <c r="I17" s="455"/>
      <c r="J17" s="455"/>
      <c r="K17" s="455"/>
      <c r="L17" s="455"/>
      <c r="M17" s="455"/>
      <c r="N17" s="456"/>
    </row>
    <row r="18" spans="1:14" s="72" customFormat="1" ht="14.25" customHeight="1" x14ac:dyDescent="0.2">
      <c r="A18" s="228">
        <v>5</v>
      </c>
      <c r="B18" s="434" t="s">
        <v>285</v>
      </c>
      <c r="C18" s="435"/>
      <c r="D18" s="435"/>
      <c r="E18" s="435"/>
      <c r="F18" s="435"/>
      <c r="G18" s="435"/>
      <c r="H18" s="435"/>
      <c r="I18" s="435"/>
      <c r="J18" s="435"/>
      <c r="K18" s="435"/>
      <c r="L18" s="435"/>
      <c r="M18" s="435"/>
      <c r="N18" s="436"/>
    </row>
    <row r="19" spans="1:14" s="72" customFormat="1" ht="14.25" customHeight="1" x14ac:dyDescent="0.2">
      <c r="A19" s="228"/>
      <c r="B19" s="435"/>
      <c r="C19" s="435"/>
      <c r="D19" s="435"/>
      <c r="E19" s="435"/>
      <c r="F19" s="435"/>
      <c r="G19" s="435"/>
      <c r="H19" s="435"/>
      <c r="I19" s="435"/>
      <c r="J19" s="435"/>
      <c r="K19" s="435"/>
      <c r="L19" s="435"/>
      <c r="M19" s="435"/>
      <c r="N19" s="436"/>
    </row>
    <row r="20" spans="1:14" s="72" customFormat="1" ht="14.25" customHeight="1" x14ac:dyDescent="0.2">
      <c r="A20" s="228">
        <v>6</v>
      </c>
      <c r="B20" s="434" t="s">
        <v>286</v>
      </c>
      <c r="C20" s="435"/>
      <c r="D20" s="435"/>
      <c r="E20" s="435"/>
      <c r="F20" s="435"/>
      <c r="G20" s="435"/>
      <c r="H20" s="435"/>
      <c r="I20" s="435"/>
      <c r="J20" s="435"/>
      <c r="K20" s="435"/>
      <c r="L20" s="435"/>
      <c r="M20" s="435"/>
      <c r="N20" s="436"/>
    </row>
    <row r="21" spans="1:14" s="72" customFormat="1" ht="14.25" customHeight="1" x14ac:dyDescent="0.2">
      <c r="A21" s="228"/>
      <c r="B21" s="435"/>
      <c r="C21" s="435"/>
      <c r="D21" s="435"/>
      <c r="E21" s="435"/>
      <c r="F21" s="435"/>
      <c r="G21" s="435"/>
      <c r="H21" s="435"/>
      <c r="I21" s="435"/>
      <c r="J21" s="435"/>
      <c r="K21" s="435"/>
      <c r="L21" s="435"/>
      <c r="M21" s="435"/>
      <c r="N21" s="436"/>
    </row>
    <row r="22" spans="1:14" s="72" customFormat="1" ht="14.25" customHeight="1" x14ac:dyDescent="0.2">
      <c r="A22" s="228">
        <v>7</v>
      </c>
      <c r="B22" s="434" t="s">
        <v>287</v>
      </c>
      <c r="C22" s="435"/>
      <c r="D22" s="435"/>
      <c r="E22" s="435"/>
      <c r="F22" s="435"/>
      <c r="G22" s="435"/>
      <c r="H22" s="435"/>
      <c r="I22" s="435"/>
      <c r="J22" s="435"/>
      <c r="K22" s="435"/>
      <c r="L22" s="435"/>
      <c r="M22" s="435"/>
      <c r="N22" s="436"/>
    </row>
    <row r="23" spans="1:14" s="72" customFormat="1" ht="14.25" customHeight="1" x14ac:dyDescent="0.2">
      <c r="A23" s="228"/>
      <c r="B23" s="435"/>
      <c r="C23" s="435"/>
      <c r="D23" s="435"/>
      <c r="E23" s="435"/>
      <c r="F23" s="435"/>
      <c r="G23" s="435"/>
      <c r="H23" s="435"/>
      <c r="I23" s="435"/>
      <c r="J23" s="435"/>
      <c r="K23" s="435"/>
      <c r="L23" s="435"/>
      <c r="M23" s="435"/>
      <c r="N23" s="436"/>
    </row>
    <row r="24" spans="1:14" ht="15" customHeight="1" x14ac:dyDescent="0.2">
      <c r="A24" s="228"/>
      <c r="B24" s="62"/>
      <c r="C24" s="413" t="s">
        <v>322</v>
      </c>
      <c r="D24" s="229"/>
      <c r="E24" s="229"/>
      <c r="F24" s="229"/>
      <c r="G24" s="229"/>
      <c r="H24" s="229"/>
      <c r="I24" s="229"/>
      <c r="J24" s="229"/>
      <c r="K24" s="229"/>
      <c r="L24" s="229"/>
      <c r="M24" s="229"/>
      <c r="N24" s="230"/>
    </row>
    <row r="25" spans="1:14" ht="18.75" thickBot="1" x14ac:dyDescent="0.25">
      <c r="A25" s="6"/>
      <c r="D25" s="448" t="s">
        <v>33</v>
      </c>
      <c r="E25" s="449"/>
      <c r="F25" s="449"/>
      <c r="G25" s="449"/>
      <c r="H25" s="449"/>
      <c r="I25" s="449"/>
      <c r="J25" s="449"/>
      <c r="K25" s="449"/>
      <c r="L25" s="10"/>
      <c r="N25" s="4"/>
    </row>
    <row r="26" spans="1:14" x14ac:dyDescent="0.2">
      <c r="A26" s="6"/>
      <c r="D26" s="9" t="s">
        <v>35</v>
      </c>
      <c r="E26" s="11"/>
      <c r="F26" s="11"/>
      <c r="G26" s="11"/>
      <c r="H26" s="11"/>
      <c r="I26" s="11"/>
      <c r="J26" s="11"/>
      <c r="K26" s="12"/>
      <c r="L26" s="10"/>
      <c r="N26" s="4"/>
    </row>
    <row r="27" spans="1:14" x14ac:dyDescent="0.2">
      <c r="A27" s="6"/>
      <c r="D27" s="16" t="s">
        <v>37</v>
      </c>
      <c r="E27" s="17"/>
      <c r="F27" s="17"/>
      <c r="G27" s="17"/>
      <c r="H27" s="17"/>
      <c r="I27" s="17"/>
      <c r="J27" s="17"/>
      <c r="K27" s="18"/>
      <c r="L27" s="10"/>
      <c r="N27" s="4"/>
    </row>
    <row r="28" spans="1:14" ht="12.75" customHeight="1" thickBot="1" x14ac:dyDescent="0.25">
      <c r="A28" s="6"/>
      <c r="D28" s="13" t="s">
        <v>36</v>
      </c>
      <c r="E28" s="14"/>
      <c r="F28" s="14"/>
      <c r="G28" s="14"/>
      <c r="H28" s="14"/>
      <c r="I28" s="14"/>
      <c r="J28" s="14"/>
      <c r="K28" s="15"/>
      <c r="N28" s="4"/>
    </row>
    <row r="29" spans="1:14" ht="9" customHeight="1" x14ac:dyDescent="0.2">
      <c r="A29" s="6"/>
      <c r="N29" s="4"/>
    </row>
    <row r="30" spans="1:14" ht="18" customHeight="1" x14ac:dyDescent="0.2">
      <c r="A30" s="6"/>
      <c r="C30" s="450"/>
      <c r="D30" s="451"/>
      <c r="E30" s="451"/>
      <c r="F30" s="451"/>
      <c r="G30" s="451"/>
      <c r="H30" s="451"/>
      <c r="I30" s="451"/>
      <c r="J30" s="451"/>
      <c r="K30" s="451"/>
      <c r="L30" s="451"/>
      <c r="M30" s="451"/>
      <c r="N30" s="4"/>
    </row>
    <row r="31" spans="1:14" s="72" customFormat="1" ht="11.25" customHeight="1" x14ac:dyDescent="0.2">
      <c r="A31" s="71"/>
      <c r="N31" s="73"/>
    </row>
    <row r="32" spans="1:14" s="72" customFormat="1" x14ac:dyDescent="0.2">
      <c r="A32" s="71"/>
      <c r="C32" s="8" t="s">
        <v>41</v>
      </c>
      <c r="N32" s="73"/>
    </row>
    <row r="33" spans="1:14" s="72" customFormat="1" ht="15.75" customHeight="1" x14ac:dyDescent="0.2">
      <c r="A33" s="71"/>
      <c r="C33" s="443" t="s">
        <v>82</v>
      </c>
      <c r="D33" s="444"/>
      <c r="E33" s="444"/>
      <c r="F33" s="444"/>
      <c r="G33" s="444"/>
      <c r="H33" s="444"/>
      <c r="I33" s="444"/>
      <c r="J33" s="444"/>
      <c r="K33" s="444"/>
      <c r="L33" s="444"/>
      <c r="N33" s="73"/>
    </row>
    <row r="34" spans="1:14" s="72" customFormat="1" ht="21.75" customHeight="1" x14ac:dyDescent="0.2">
      <c r="A34" s="71"/>
      <c r="C34" s="450" t="s">
        <v>288</v>
      </c>
      <c r="D34" s="450"/>
      <c r="E34" s="450"/>
      <c r="F34" s="450"/>
      <c r="G34" s="450"/>
      <c r="H34" s="450"/>
      <c r="I34" s="450"/>
      <c r="J34" s="450"/>
      <c r="K34" s="450"/>
      <c r="L34" s="450"/>
      <c r="M34" s="450"/>
      <c r="N34" s="73"/>
    </row>
    <row r="35" spans="1:14" s="72" customFormat="1" ht="15.75" customHeight="1" x14ac:dyDescent="0.2">
      <c r="A35" s="71"/>
      <c r="C35" s="450"/>
      <c r="D35" s="450"/>
      <c r="E35" s="450"/>
      <c r="F35" s="450"/>
      <c r="G35" s="450"/>
      <c r="H35" s="450"/>
      <c r="I35" s="450"/>
      <c r="J35" s="450"/>
      <c r="K35" s="450"/>
      <c r="L35" s="450"/>
      <c r="M35" s="450"/>
      <c r="N35" s="73"/>
    </row>
    <row r="36" spans="1:14" s="72" customFormat="1" ht="23.25" customHeight="1" x14ac:dyDescent="0.2">
      <c r="A36" s="71"/>
      <c r="C36" s="450"/>
      <c r="D36" s="450"/>
      <c r="E36" s="450"/>
      <c r="F36" s="450"/>
      <c r="G36" s="450"/>
      <c r="H36" s="450"/>
      <c r="I36" s="450"/>
      <c r="J36" s="450"/>
      <c r="K36" s="450"/>
      <c r="L36" s="450"/>
      <c r="M36" s="450"/>
      <c r="N36" s="73"/>
    </row>
    <row r="37" spans="1:14" s="72" customFormat="1" ht="34.5" customHeight="1" x14ac:dyDescent="0.2">
      <c r="A37" s="71"/>
      <c r="C37" s="437" t="s">
        <v>289</v>
      </c>
      <c r="D37" s="438"/>
      <c r="E37" s="438"/>
      <c r="F37" s="438"/>
      <c r="G37" s="438"/>
      <c r="H37" s="438"/>
      <c r="I37" s="438"/>
      <c r="J37" s="438"/>
      <c r="K37" s="438"/>
      <c r="L37" s="438"/>
      <c r="M37" s="438"/>
      <c r="N37" s="439"/>
    </row>
    <row r="38" spans="1:14" s="72" customFormat="1" ht="6.75" hidden="1" customHeight="1" x14ac:dyDescent="0.2">
      <c r="A38" s="71"/>
      <c r="N38" s="73"/>
    </row>
    <row r="39" spans="1:14" s="72" customFormat="1" ht="6.75" customHeight="1" x14ac:dyDescent="0.2">
      <c r="A39" s="71"/>
      <c r="N39" s="73"/>
    </row>
    <row r="40" spans="1:14" s="72" customFormat="1" ht="25.15" customHeight="1" thickBot="1" x14ac:dyDescent="0.25">
      <c r="A40" s="445" t="s">
        <v>290</v>
      </c>
      <c r="B40" s="446"/>
      <c r="C40" s="446"/>
      <c r="D40" s="446"/>
      <c r="E40" s="446"/>
      <c r="F40" s="446"/>
      <c r="G40" s="446"/>
      <c r="H40" s="446"/>
      <c r="I40" s="446"/>
      <c r="J40" s="446"/>
      <c r="K40" s="446"/>
      <c r="L40" s="446"/>
      <c r="M40" s="446"/>
      <c r="N40" s="447"/>
    </row>
    <row r="41" spans="1:14" ht="6.75" hidden="1" customHeight="1" thickBot="1" x14ac:dyDescent="0.25">
      <c r="A41" s="75"/>
      <c r="B41" s="76"/>
      <c r="C41" s="76"/>
      <c r="D41" s="76"/>
      <c r="E41" s="76"/>
      <c r="F41" s="76"/>
      <c r="G41" s="76"/>
      <c r="H41" s="76"/>
      <c r="I41" s="76"/>
      <c r="J41" s="76"/>
      <c r="K41" s="76"/>
      <c r="L41" s="76"/>
      <c r="M41" s="76"/>
      <c r="N41" s="77"/>
    </row>
    <row r="42" spans="1:14" ht="11.45" customHeight="1" thickBot="1" x14ac:dyDescent="0.25">
      <c r="A42" s="440"/>
      <c r="B42" s="441"/>
      <c r="C42" s="441"/>
      <c r="D42" s="441"/>
      <c r="E42" s="441"/>
      <c r="F42" s="441"/>
      <c r="G42" s="441"/>
      <c r="H42" s="441"/>
      <c r="I42" s="441"/>
      <c r="J42" s="441"/>
      <c r="K42" s="441"/>
      <c r="L42" s="441"/>
      <c r="M42" s="441"/>
      <c r="N42" s="442"/>
    </row>
  </sheetData>
  <sheetProtection algorithmName="SHA-512" hashValue="BX2iTIqlB3xcHAAGhJ9I5wlX1GawuaiazZmqtxxQP3dv0c4acdsIo7n04CQFTszDcdAPO5taTFGKiGo7c0L5Fw==" saltValue="ZqSsQcidn7ckMCLtzPSquA==" spinCount="100000" sheet="1" formatCells="0" formatColumns="0" formatRows="0" insertRows="0"/>
  <mergeCells count="16">
    <mergeCell ref="B2:N5"/>
    <mergeCell ref="B11:N12"/>
    <mergeCell ref="B14:N15"/>
    <mergeCell ref="B16:N17"/>
    <mergeCell ref="B18:N19"/>
    <mergeCell ref="B6:N8"/>
    <mergeCell ref="B13:N13"/>
    <mergeCell ref="B20:N21"/>
    <mergeCell ref="C37:N37"/>
    <mergeCell ref="A42:N42"/>
    <mergeCell ref="C33:L33"/>
    <mergeCell ref="A40:N40"/>
    <mergeCell ref="B22:N23"/>
    <mergeCell ref="D25:K25"/>
    <mergeCell ref="C34:M36"/>
    <mergeCell ref="C30:M30"/>
  </mergeCells>
  <phoneticPr fontId="12" type="noConversion"/>
  <printOptions horizontalCentered="1" verticalCentered="1"/>
  <pageMargins left="0.1" right="0.1" top="0.1" bottom="0.21" header="0.5" footer="0.18"/>
  <pageSetup orientation="landscape" r:id="rId1"/>
  <headerFooter alignWithMargins="0">
    <oddFooter>&amp;C&amp;F  (&amp;A)  &amp;D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4"/>
  <sheetViews>
    <sheetView zoomScaleNormal="100" workbookViewId="0">
      <selection activeCell="G8" sqref="G8"/>
    </sheetView>
  </sheetViews>
  <sheetFormatPr defaultColWidth="9.140625" defaultRowHeight="12.75" x14ac:dyDescent="0.2"/>
  <cols>
    <col min="1" max="1" width="39.140625" style="20" customWidth="1"/>
    <col min="2" max="2" width="37.28515625" style="20" customWidth="1"/>
    <col min="3" max="3" width="34.42578125" style="20" customWidth="1"/>
    <col min="4" max="4" width="16.42578125" style="20" customWidth="1"/>
    <col min="5" max="5" width="16.85546875" style="20" customWidth="1"/>
    <col min="6" max="6" width="12.28515625" style="20" customWidth="1"/>
    <col min="7" max="7" width="35.7109375" style="20" customWidth="1"/>
    <col min="8" max="9" width="9.140625" style="20"/>
    <col min="10" max="10" width="11.5703125" style="20" bestFit="1" customWidth="1"/>
    <col min="11" max="22" width="9.140625" style="20"/>
    <col min="23" max="23" width="8.85546875" style="20" customWidth="1"/>
    <col min="24" max="24" width="49.85546875" style="20" customWidth="1"/>
    <col min="25" max="16384" width="9.140625" style="20"/>
  </cols>
  <sheetData>
    <row r="1" spans="1:10" s="86" customFormat="1" x14ac:dyDescent="0.2">
      <c r="A1" s="83"/>
      <c r="B1" s="84"/>
      <c r="C1" s="84"/>
      <c r="D1" s="84"/>
      <c r="E1" s="84"/>
      <c r="F1" s="84"/>
      <c r="G1" s="85"/>
    </row>
    <row r="2" spans="1:10" ht="12.75" customHeight="1" x14ac:dyDescent="0.2">
      <c r="A2" s="19" t="s">
        <v>38</v>
      </c>
      <c r="B2" s="472"/>
      <c r="C2" s="473"/>
      <c r="D2" s="474"/>
      <c r="E2" s="28"/>
      <c r="F2" s="28"/>
      <c r="G2" s="124"/>
    </row>
    <row r="3" spans="1:10" x14ac:dyDescent="0.2">
      <c r="A3" s="19" t="s">
        <v>47</v>
      </c>
      <c r="B3" s="255"/>
      <c r="C3" s="87"/>
      <c r="D3" s="87"/>
      <c r="E3" s="87"/>
      <c r="F3" s="87"/>
      <c r="G3" s="88"/>
    </row>
    <row r="4" spans="1:10" x14ac:dyDescent="0.2">
      <c r="A4" s="19" t="s">
        <v>26</v>
      </c>
      <c r="B4" s="401"/>
      <c r="C4" s="21"/>
      <c r="D4" s="21"/>
      <c r="E4" s="21"/>
      <c r="F4" s="21"/>
      <c r="G4" s="69"/>
    </row>
    <row r="5" spans="1:10" ht="27" customHeight="1" x14ac:dyDescent="0.2">
      <c r="A5" s="32" t="s">
        <v>40</v>
      </c>
      <c r="B5" s="468"/>
      <c r="C5" s="469"/>
      <c r="D5" s="21"/>
      <c r="E5" s="21"/>
      <c r="F5" s="21"/>
      <c r="G5" s="69"/>
    </row>
    <row r="6" spans="1:10" x14ac:dyDescent="0.2">
      <c r="A6" s="19" t="s">
        <v>49</v>
      </c>
      <c r="B6" s="475"/>
      <c r="C6" s="476"/>
      <c r="D6" s="21"/>
      <c r="E6" s="21"/>
      <c r="F6" s="21"/>
      <c r="G6" s="69"/>
    </row>
    <row r="7" spans="1:10" ht="29.25" customHeight="1" x14ac:dyDescent="0.2">
      <c r="A7" s="60" t="s">
        <v>50</v>
      </c>
      <c r="B7" s="422"/>
      <c r="C7" s="21"/>
      <c r="D7" s="23"/>
      <c r="E7" s="23"/>
      <c r="F7" s="23"/>
      <c r="G7" s="69"/>
    </row>
    <row r="8" spans="1:10" ht="13.5" customHeight="1" thickBot="1" x14ac:dyDescent="0.25">
      <c r="A8" s="89" t="s">
        <v>96</v>
      </c>
      <c r="B8" s="394"/>
      <c r="C8" s="90"/>
      <c r="D8" s="70"/>
      <c r="E8" s="70"/>
      <c r="F8" s="300" t="s">
        <v>291</v>
      </c>
      <c r="G8" s="278">
        <f>Versions!B1</f>
        <v>6.3</v>
      </c>
    </row>
    <row r="9" spans="1:10" x14ac:dyDescent="0.2">
      <c r="A9" s="59"/>
      <c r="B9" s="38"/>
      <c r="C9" s="38"/>
      <c r="D9" s="38"/>
      <c r="E9" s="38"/>
      <c r="F9" s="38"/>
      <c r="G9" s="91"/>
    </row>
    <row r="10" spans="1:10" x14ac:dyDescent="0.2">
      <c r="A10" s="5" t="s">
        <v>90</v>
      </c>
      <c r="B10" s="233"/>
      <c r="C10" s="334" t="str">
        <f>IF(ISBLANK(B10),"&lt;-----CHOOSE YES or NO","")</f>
        <v>&lt;-----CHOOSE YES or NO</v>
      </c>
      <c r="E10" s="92"/>
      <c r="F10" s="93"/>
      <c r="G10" s="64"/>
    </row>
    <row r="11" spans="1:10" x14ac:dyDescent="0.2">
      <c r="A11" s="94"/>
      <c r="B11" s="23"/>
      <c r="C11" s="23"/>
      <c r="D11" s="23"/>
      <c r="E11" s="23"/>
      <c r="F11" s="23"/>
      <c r="G11" s="64"/>
    </row>
    <row r="12" spans="1:10" ht="13.5" thickBot="1" x14ac:dyDescent="0.25">
      <c r="A12" s="99" t="s">
        <v>19</v>
      </c>
      <c r="B12" s="96"/>
      <c r="C12" s="23"/>
      <c r="D12" s="23"/>
      <c r="E12" s="23"/>
      <c r="F12" s="23"/>
      <c r="G12" s="64"/>
    </row>
    <row r="13" spans="1:10" ht="15.75" customHeight="1" thickTop="1" x14ac:dyDescent="0.2">
      <c r="A13" s="396" t="s">
        <v>42</v>
      </c>
      <c r="B13" s="333"/>
      <c r="C13" s="334" t="str">
        <f>IF(ISBLANK(B13),"&lt;-----ENTER NUMBER","")</f>
        <v>&lt;-----ENTER NUMBER</v>
      </c>
      <c r="D13" s="24"/>
      <c r="E13" s="24"/>
      <c r="F13" s="24"/>
      <c r="G13" s="64"/>
    </row>
    <row r="14" spans="1:10" x14ac:dyDescent="0.2">
      <c r="A14" s="22" t="str">
        <f>IF(B13="","","acres =")</f>
        <v/>
      </c>
      <c r="B14" s="398" t="str">
        <f>IF(B13="","",B13/43560)</f>
        <v/>
      </c>
      <c r="G14" s="64"/>
      <c r="H14" s="25"/>
      <c r="J14" s="25"/>
    </row>
    <row r="15" spans="1:10" ht="13.5" thickBot="1" x14ac:dyDescent="0.25">
      <c r="A15" s="99" t="s">
        <v>20</v>
      </c>
      <c r="B15" s="100"/>
      <c r="C15" s="23"/>
      <c r="D15" s="23"/>
      <c r="E15" s="23"/>
      <c r="F15" s="23"/>
      <c r="G15" s="64"/>
      <c r="H15" s="25"/>
      <c r="J15" s="25"/>
    </row>
    <row r="16" spans="1:10" ht="15" thickTop="1" x14ac:dyDescent="0.2">
      <c r="A16" s="101" t="s">
        <v>42</v>
      </c>
      <c r="B16" s="332"/>
      <c r="C16" s="334" t="str">
        <f>IF(ISBLANK(B16),"&lt;-----ENTER NUMBER","")</f>
        <v>&lt;-----ENTER NUMBER</v>
      </c>
      <c r="G16" s="64"/>
    </row>
    <row r="17" spans="1:7" x14ac:dyDescent="0.2">
      <c r="A17" s="395" t="str">
        <f>IF(B16="","","acres =")</f>
        <v/>
      </c>
      <c r="B17" s="398" t="str">
        <f>IF(B16="","",B16/43560)</f>
        <v/>
      </c>
      <c r="C17" s="26"/>
      <c r="D17" s="26"/>
      <c r="E17" s="27"/>
      <c r="F17" s="27"/>
      <c r="G17" s="64"/>
    </row>
    <row r="18" spans="1:7" ht="13.5" thickBot="1" x14ac:dyDescent="0.25">
      <c r="A18" s="99" t="s">
        <v>22</v>
      </c>
      <c r="B18" s="100"/>
      <c r="C18" s="23"/>
      <c r="D18" s="23"/>
      <c r="E18" s="23"/>
      <c r="F18" s="23"/>
      <c r="G18" s="64"/>
    </row>
    <row r="19" spans="1:7" ht="15" thickTop="1" x14ac:dyDescent="0.2">
      <c r="A19" s="97" t="s">
        <v>42</v>
      </c>
      <c r="B19" s="399"/>
      <c r="C19" s="334" t="str">
        <f>IF(AND(B10="NO",B19="N/A"),"",IF(B10="NO","&lt;-----ENTER N/A",IF(OR(B19="N/A",ISBLANK(B19)),"&lt;-----ENTER NUMBER","")))</f>
        <v>&lt;-----ENTER NUMBER</v>
      </c>
      <c r="G19" s="64"/>
    </row>
    <row r="20" spans="1:7" x14ac:dyDescent="0.2">
      <c r="A20" s="102" t="str">
        <f>IF(B10="NO","",IF(B19="","","acres ="))</f>
        <v/>
      </c>
      <c r="B20" s="398" t="str">
        <f>IF(B10="NO","",IF(B19="","",B19/43560))</f>
        <v/>
      </c>
      <c r="G20" s="64"/>
    </row>
    <row r="21" spans="1:7" ht="13.5" thickBot="1" x14ac:dyDescent="0.25">
      <c r="A21" s="95" t="s">
        <v>83</v>
      </c>
      <c r="B21" s="96"/>
      <c r="G21" s="64"/>
    </row>
    <row r="22" spans="1:7" ht="15" thickTop="1" x14ac:dyDescent="0.2">
      <c r="A22" s="97" t="s">
        <v>42</v>
      </c>
      <c r="B22" s="399"/>
      <c r="C22" s="334" t="str">
        <f>IF(AND(B10="NO",B22="N/A"),"",IF(B10="NO","&lt;-----ENTER N/A",IF(OR(B22="N/A",ISBLANK(B22)),"&lt;-----ENTER NUMBER","")))</f>
        <v>&lt;-----ENTER NUMBER</v>
      </c>
      <c r="G22" s="64"/>
    </row>
    <row r="23" spans="1:7" x14ac:dyDescent="0.2">
      <c r="A23" s="102" t="str">
        <f>IF(B10="NO","",IF(B22="","","acres ="))</f>
        <v/>
      </c>
      <c r="B23" s="398" t="str">
        <f>IF(B10="NO","",IF(B22="","",B22/43560))</f>
        <v/>
      </c>
      <c r="G23" s="64"/>
    </row>
    <row r="24" spans="1:7" ht="13.5" thickBot="1" x14ac:dyDescent="0.25">
      <c r="A24" s="95" t="s">
        <v>21</v>
      </c>
      <c r="B24" s="96"/>
      <c r="G24" s="64"/>
    </row>
    <row r="25" spans="1:7" ht="15" thickTop="1" x14ac:dyDescent="0.2">
      <c r="A25" s="97" t="s">
        <v>42</v>
      </c>
      <c r="B25" s="258"/>
      <c r="C25" s="334" t="str">
        <f>IF(ISBLANK(B25),"&lt;-----ENTER NUMBER","")</f>
        <v>&lt;-----ENTER NUMBER</v>
      </c>
      <c r="G25" s="64"/>
    </row>
    <row r="26" spans="1:7" x14ac:dyDescent="0.2">
      <c r="A26" s="19" t="str">
        <f>IF(B25="","","acres =")</f>
        <v/>
      </c>
      <c r="B26" s="398" t="str">
        <f>IF(B25="","",B25/43560)</f>
        <v/>
      </c>
      <c r="G26" s="64"/>
    </row>
    <row r="27" spans="1:7" ht="13.5" thickBot="1" x14ac:dyDescent="0.25">
      <c r="A27" s="99" t="s">
        <v>9</v>
      </c>
      <c r="B27" s="100"/>
      <c r="G27" s="64"/>
    </row>
    <row r="28" spans="1:7" ht="15" thickTop="1" x14ac:dyDescent="0.2">
      <c r="A28" s="101" t="s">
        <v>42</v>
      </c>
      <c r="B28" s="254"/>
      <c r="C28" s="334" t="str">
        <f>IF(ISBLANK(B28),"&lt;-----ENTER NUMBER","")</f>
        <v>&lt;-----ENTER NUMBER</v>
      </c>
      <c r="G28" s="64"/>
    </row>
    <row r="29" spans="1:7" x14ac:dyDescent="0.2">
      <c r="A29" s="397" t="str">
        <f>IF(B28="","","acres =")</f>
        <v/>
      </c>
      <c r="B29" s="398" t="str">
        <f>IF(B28="","",B28/43560)</f>
        <v/>
      </c>
      <c r="G29" s="64"/>
    </row>
    <row r="30" spans="1:7" x14ac:dyDescent="0.2">
      <c r="A30" s="98"/>
      <c r="B30" s="92" t="s">
        <v>39</v>
      </c>
      <c r="C30" s="233"/>
      <c r="D30" s="334" t="str">
        <f>IF(ISBLANK(C30),"&lt;-----CHOOSE YES OR NO","")</f>
        <v>&lt;-----CHOOSE YES OR NO</v>
      </c>
      <c r="E30"/>
      <c r="F30" s="29"/>
      <c r="G30" s="64"/>
    </row>
    <row r="31" spans="1:7" x14ac:dyDescent="0.2">
      <c r="A31" s="98"/>
      <c r="B31" s="103" t="str">
        <f>IF(C30="YES","&gt;&gt;&gt;&gt;&gt;Enter replacement value of existing site here (Cell C31)-------&gt;","")</f>
        <v/>
      </c>
      <c r="C31" s="350"/>
      <c r="D31" s="334" t="str">
        <f>IF(AND(C30="YES",ISBLANK(C31)),"&lt;-----ENTER COST",IF(AND(C30="NO",ISNUMBER(C31)),"&lt;-----LEAVE BLANK",""))</f>
        <v/>
      </c>
      <c r="E31" s="103"/>
      <c r="F31" s="80"/>
      <c r="G31" s="64"/>
    </row>
    <row r="32" spans="1:7" x14ac:dyDescent="0.2">
      <c r="A32" s="335"/>
      <c r="B32" s="103" t="str">
        <f>IF(C30="YES","&gt;&gt;&gt;&gt;&gt;Enter cost of proposed improvements here (Cell C32)---------&gt;","")</f>
        <v/>
      </c>
      <c r="C32" s="350"/>
      <c r="D32" s="334" t="str">
        <f>IF(AND(C30="YES",ISBLANK(C32)),"&lt;-----ENTER COST",IF(AND(C30="NO",ISNUMBER(C32)),"&lt;-----LEAVE BLANK",""))</f>
        <v/>
      </c>
      <c r="E32" s="103"/>
      <c r="F32" s="80"/>
      <c r="G32" s="64"/>
    </row>
    <row r="33" spans="1:11" ht="12.75" customHeight="1" x14ac:dyDescent="0.2">
      <c r="A33" s="487" t="str">
        <f>IF(B10="NO","Set the box to the right to NO ----&gt;",IF(B16&lt;5000,"Set the box to the right to NO ----&gt;",IF(C30="YES","Set the box to the right to NO ----&gt;","Does any part of the project drain to Puget Sound AND does any TDA in the project exceed runoff treatment or flow control thresholds?")))</f>
        <v>Set the box to the right to NO ----&gt;</v>
      </c>
      <c r="B33" s="488"/>
      <c r="C33" s="488"/>
      <c r="D33" s="488"/>
      <c r="E33" s="318"/>
      <c r="F33" s="334" t="str">
        <f>IF(OR(AND(B10="YES",B16&lt;5000,OR(E33="YES",E33="")),AND(B10="NO",OR(E33="YES",E33="")),AND(C30="YES",OR(E33="YES",E33=""))),"&lt;-----CHOOSE NO",IF(ISBLANK(E33),"&lt;-----CHOOSE YES OR NO",""))</f>
        <v>&lt;-----CHOOSE YES OR NO</v>
      </c>
      <c r="G33" s="64"/>
    </row>
    <row r="34" spans="1:11" ht="13.5" thickBot="1" x14ac:dyDescent="0.25">
      <c r="A34" s="65"/>
      <c r="B34" s="300"/>
      <c r="C34" s="336"/>
      <c r="D34" s="337"/>
      <c r="E34" s="338"/>
      <c r="F34" s="338"/>
      <c r="G34" s="67"/>
    </row>
    <row r="35" spans="1:11" ht="28.5" customHeight="1" thickBot="1" x14ac:dyDescent="0.25">
      <c r="A35" s="104" t="s">
        <v>0</v>
      </c>
      <c r="B35" s="105" t="s">
        <v>10</v>
      </c>
      <c r="C35" s="105" t="s">
        <v>78</v>
      </c>
      <c r="D35" s="106" t="s">
        <v>102</v>
      </c>
      <c r="E35" s="105" t="s">
        <v>1</v>
      </c>
      <c r="F35" s="477" t="s">
        <v>48</v>
      </c>
      <c r="G35" s="478"/>
    </row>
    <row r="36" spans="1:11" ht="30" customHeight="1" thickTop="1" x14ac:dyDescent="0.2">
      <c r="A36" s="107" t="s">
        <v>75</v>
      </c>
      <c r="B36" s="108" t="str">
        <f>IF(ISBLANK(B16),"",B16+B25)</f>
        <v/>
      </c>
      <c r="C36" s="109" t="s">
        <v>43</v>
      </c>
      <c r="D36" s="109">
        <v>2</v>
      </c>
      <c r="E36" s="156" t="str">
        <f>IF(B36="","",IF(B36&gt;=2000,"YES","NO"))</f>
        <v/>
      </c>
      <c r="F36" s="479" t="str">
        <f>IF(B36="","",IF(E36="YES","Apply MR 1-4 to the new and replaced impervious surfaces and land disturbed on the Project","Check threshold for land disturbing activity below"))</f>
        <v/>
      </c>
      <c r="G36" s="480"/>
      <c r="J36" s="110"/>
      <c r="K36" s="31"/>
    </row>
    <row r="37" spans="1:11" ht="45" customHeight="1" x14ac:dyDescent="0.2">
      <c r="A37" s="107" t="s">
        <v>29</v>
      </c>
      <c r="B37" s="108" t="str">
        <f>IF(ISBLANK(B28),"",B28)</f>
        <v/>
      </c>
      <c r="C37" s="109" t="s">
        <v>44</v>
      </c>
      <c r="D37" s="109">
        <v>2</v>
      </c>
      <c r="E37" s="156" t="str">
        <f>IF(B37="","",IF(B37&gt;=7000,"YES","NO"))</f>
        <v/>
      </c>
      <c r="F37" s="483" t="str">
        <f>IF(B37="","",IF(AND(E36="NO",E37="NO"),"Apply MR 2 to the Project",IF(E37="YES","Apply MR 1-4 to new and replaced impervious surfaces and land disturbed on the Project","Threshold does not apply since Project already exceeds the above new impervious and replaced surfaces threshold")))</f>
        <v/>
      </c>
      <c r="G37" s="484"/>
      <c r="J37" s="110"/>
      <c r="K37" s="31"/>
    </row>
    <row r="38" spans="1:11" ht="33.75" customHeight="1" x14ac:dyDescent="0.2">
      <c r="A38" s="111" t="s">
        <v>11</v>
      </c>
      <c r="B38" s="108" t="str">
        <f>IF(ISBLANK(B16),"",B16)</f>
        <v/>
      </c>
      <c r="C38" s="112" t="s">
        <v>45</v>
      </c>
      <c r="D38" s="109">
        <v>3</v>
      </c>
      <c r="E38" s="156" t="str">
        <f>IF(B38="","",IF(B38&gt;=5000,"YES","NO"))</f>
        <v/>
      </c>
      <c r="F38" s="485" t="str">
        <f>IF(B38="","",IF(AND(E36="NO",E37="NO"),"Apply MR 2 to the Project",IF(B10="YES",IF(E38="YES","Apply MR 6-9 for new impervious surfaces and converted pervious surfaces on the Project","Check threshold for 'Conversion of native vegetation to lawn or landcaped area' below"),IF(E38="YES","Apply MR 6-9 for new impervious surfaces and converted pervious surfaces on the Project","DO NOT apply MR 6-9 for the new impervious surfaces and converted pervious surfaces on the Project"))))</f>
        <v/>
      </c>
      <c r="G38" s="486"/>
      <c r="J38" s="110"/>
      <c r="K38" s="31"/>
    </row>
    <row r="39" spans="1:11" s="28" customFormat="1" ht="30" customHeight="1" x14ac:dyDescent="0.2">
      <c r="A39" s="111" t="s">
        <v>77</v>
      </c>
      <c r="B39" s="113" t="str">
        <f>IF(B10="NO","N/A",IF(B19="","",B19))</f>
        <v/>
      </c>
      <c r="C39" s="114" t="s">
        <v>46</v>
      </c>
      <c r="D39" s="114">
        <v>3</v>
      </c>
      <c r="E39" s="156" t="str">
        <f>IF(B39="","",IF(AND(E36="NO",E37="NO"),"NO",IF(B10="YES",IF(B39&gt;=32670,"YES","NO"),"N/A")))</f>
        <v/>
      </c>
      <c r="F39" s="485" t="str">
        <f>IF(E39="","",IF(AND(E36="NO",E37="NO"),"Apply MR 2 to the Project",IF(E39="N/A","N/A",IF(E38="YES","Threshold does not apply since Project already exceeds new impervious surface threshold",IF(E39="YES","Apply MR 6-9 for new impervious surfaces and converted pervious surfaces on the Project","Check threshold for 'Conversion of native vegetation to pasture' below")))))</f>
        <v/>
      </c>
      <c r="G39" s="486"/>
      <c r="J39" s="110"/>
      <c r="K39" s="31"/>
    </row>
    <row r="40" spans="1:11" s="28" customFormat="1" ht="27.75" customHeight="1" x14ac:dyDescent="0.2">
      <c r="A40" s="111" t="s">
        <v>85</v>
      </c>
      <c r="B40" s="113" t="str">
        <f>IF(B10="NO","N/A",IF(B22="","",B22))</f>
        <v/>
      </c>
      <c r="C40" s="114" t="s">
        <v>84</v>
      </c>
      <c r="D40" s="114">
        <v>3</v>
      </c>
      <c r="E40" s="156" t="str">
        <f>IF(B40="","",IF(AND(E36="NO",E37="NO"),"NO",IF(B10="YES",IF(B40&gt;=108900,"YES","NO"),"N/A")))</f>
        <v/>
      </c>
      <c r="F40" s="485" t="str">
        <f>IF(E40="","",IF(AND(E36="NO",E37="NO"),"Apply MR 2 to the Project",IF(E40="N/A","N/A",IF(E38="YES","Threshold does not apply since Project already exceeds new impervious surface threshold",IF(E39="YES","Threshold does not apply since Project already exceeds conversion to lawn or landscaped area threshold",IF(E40="YES","Apply MR 6-9 for new impervious surfaces and converted pervious surfaces on the Project","DO NOT apply MR 6-9 for the new impervious surfaces and converted pervious surfaes on the Project"))))))</f>
        <v/>
      </c>
      <c r="G40" s="486"/>
      <c r="J40" s="110"/>
      <c r="K40" s="31"/>
    </row>
    <row r="41" spans="1:11" ht="39.75" customHeight="1" x14ac:dyDescent="0.2">
      <c r="A41" s="115" t="s">
        <v>30</v>
      </c>
      <c r="B41" s="78" t="str">
        <f>IF(OR(B16="",B13=""),"",IF(C30="YES","N/A",IF(B16&lt;5000,"N/A",B16/B13)))</f>
        <v/>
      </c>
      <c r="C41" s="116" t="s">
        <v>27</v>
      </c>
      <c r="D41" s="112">
        <v>4</v>
      </c>
      <c r="E41" s="160" t="str">
        <f>IF(AND(E38="NO",E39="NO",E40="NO"),"N/A",IF(ISBLANK(C30),"",IF(C30="YES","N/A",IF(AND(B38&gt;=5000,B38&gt;=(0.5*B13)),"YES","NO"))))</f>
        <v/>
      </c>
      <c r="F41" s="485" t="str">
        <f>IF(E41="","",IF(AND(E36="NO",E37="NO"),"Apply MR 2 to the Project",IF(C30="NO",IF(E41="NO","DO NOT apply MR 6-9 to replaced impervious surfaces on Project","Apply MR 6-9 to replaced impervious surfaces on the Project"),"Check non-road-related project theshold below")))</f>
        <v/>
      </c>
      <c r="G41" s="486"/>
      <c r="J41" s="110"/>
      <c r="K41" s="31"/>
    </row>
    <row r="42" spans="1:11" ht="56.25" customHeight="1" thickBot="1" x14ac:dyDescent="0.25">
      <c r="A42" s="117" t="s">
        <v>31</v>
      </c>
      <c r="B42" s="264" t="s">
        <v>103</v>
      </c>
      <c r="C42" s="118" t="s">
        <v>76</v>
      </c>
      <c r="D42" s="119">
        <v>4</v>
      </c>
      <c r="E42" s="163" t="str">
        <f>IF(AND(E38="NO",E39="NO",E40="NO"),"N/A",IF(ISBLANK(C30),"",IF(C30="NO","N/A",IF(OR(ISBLANK(C31),ISBLANK(C32)),"",IF(AND((B16+B25)&gt;=5000,C32&gt;=(0.5*C31)),"YES","NO")))))</f>
        <v/>
      </c>
      <c r="F42" s="481" t="str">
        <f>IF(E42="","",IF(AND(E36="NO",E37="NO"),"Apply MR 2 to the Project",IF(C30="NO","Check road-related project threshold above",IF(E42="Input cost in cells C31 and C32","&lt;-----------------------------",IF(E42="NO","DO NOT apply Apply MR 6-9 to replaced impervious surfaces on Project","Apply MR 6-9 to replaced impervious surfaces on the Project")))))</f>
        <v/>
      </c>
      <c r="G42" s="482"/>
      <c r="I42" s="120"/>
      <c r="J42" s="120"/>
      <c r="K42" s="121"/>
    </row>
    <row r="43" spans="1:11" ht="3.75" customHeight="1" thickBot="1" x14ac:dyDescent="0.25">
      <c r="A43" s="122"/>
      <c r="B43" s="87"/>
      <c r="C43" s="28"/>
      <c r="D43" s="29"/>
      <c r="E43" s="123"/>
      <c r="F43" s="123"/>
      <c r="G43" s="124"/>
    </row>
    <row r="44" spans="1:11" ht="15" customHeight="1" x14ac:dyDescent="0.2">
      <c r="A44" s="464" t="s">
        <v>28</v>
      </c>
      <c r="B44" s="465"/>
      <c r="C44" s="125" t="str">
        <f>IF(OR(B36="",B37=""),"",IF(AND(E36="NO",E37="NO"),"Apply MR 2 to the Project","Apply MR 1-4 to New and Replaced impervious surfaces and land disturbed on the Project"))</f>
        <v/>
      </c>
      <c r="D44" s="125"/>
      <c r="E44" s="126"/>
      <c r="F44" s="126"/>
      <c r="G44" s="127"/>
    </row>
    <row r="45" spans="1:11" ht="13.5" customHeight="1" x14ac:dyDescent="0.2">
      <c r="A45" s="466"/>
      <c r="B45" s="467"/>
      <c r="C45" s="128" t="str">
        <f>IF(OR(B38="",B39="",B40=""),"",IF(C44="Apply MR 2 to the Project", "Do not apply Minimum Requirements 6-9 to the new impervious surfaces on Project",IF(OR(E38="YES",E39="YES",E40="YES"),"Apply MR 6-9 to New impervious surfaces and Converted pervious surfaces on Project","Do not apply Minimum Requirements 6-9 to the new impervious suraces on Project")))</f>
        <v/>
      </c>
      <c r="D45" s="128"/>
      <c r="E45" s="129"/>
      <c r="F45" s="129"/>
      <c r="G45" s="130"/>
    </row>
    <row r="46" spans="1:11" ht="15" customHeight="1" x14ac:dyDescent="0.2">
      <c r="A46" s="466"/>
      <c r="B46" s="467"/>
      <c r="C46" s="128" t="str">
        <f>IF(OR(E41="",E42=""),"",IF(OR(E41="YES",E42="YES"),"Apply MR 6-9 to Replaced imperious surfaces on Project",IF(E42="Input cost in cells C31 and C32","Input cost in cells C31 and C32","Do not apply Minimum Requirements 6-9 to the replaced impervious surfaces on Project")))</f>
        <v/>
      </c>
      <c r="D46" s="129"/>
      <c r="E46" s="129"/>
      <c r="F46" s="129"/>
      <c r="G46" s="130"/>
    </row>
    <row r="47" spans="1:11" ht="15" customHeight="1" x14ac:dyDescent="0.2">
      <c r="A47" s="231"/>
      <c r="B47" s="232"/>
      <c r="C47" s="128" t="str">
        <f>IF(E33="","",IF(E33="YES","Project Driven Retrofit requirements applies for a WSDOT project.  Complete the Level of Retrofit Tab","Complete the Level of Retrofit Tab"))</f>
        <v/>
      </c>
      <c r="D47" s="129"/>
      <c r="E47" s="129"/>
      <c r="F47" s="129"/>
      <c r="G47" s="130"/>
    </row>
    <row r="48" spans="1:11" ht="15" customHeight="1" thickBot="1" x14ac:dyDescent="0.25">
      <c r="A48" s="131"/>
      <c r="B48" s="132"/>
      <c r="C48" s="133" t="str">
        <f>IF(E38="","",IF(OR(E38="YES",E39="YES",E40="YES"),"Go To the 'Step 5 and 6' tab","Minimum Requirements analysis is Done.  Continue to Level of Retrofit tab"))</f>
        <v/>
      </c>
      <c r="D48" s="134"/>
      <c r="E48" s="134"/>
      <c r="F48" s="134"/>
      <c r="G48" s="135"/>
    </row>
    <row r="49" spans="1:7" ht="15.75" customHeight="1" thickTop="1" x14ac:dyDescent="0.2">
      <c r="A49" s="136" t="s">
        <v>3</v>
      </c>
      <c r="B49" s="137" t="s">
        <v>2</v>
      </c>
      <c r="C49" s="138" t="s">
        <v>3</v>
      </c>
      <c r="D49" s="470" t="s">
        <v>2</v>
      </c>
      <c r="E49" s="471"/>
      <c r="F49" s="31"/>
      <c r="G49" s="139"/>
    </row>
    <row r="50" spans="1:7" x14ac:dyDescent="0.2">
      <c r="A50" s="140">
        <v>1</v>
      </c>
      <c r="B50" s="31" t="s">
        <v>6</v>
      </c>
      <c r="C50" s="30">
        <v>6</v>
      </c>
      <c r="D50" s="463" t="s">
        <v>5</v>
      </c>
      <c r="E50" s="463"/>
      <c r="F50" s="31"/>
      <c r="G50" s="139"/>
    </row>
    <row r="51" spans="1:7" x14ac:dyDescent="0.2">
      <c r="A51" s="140">
        <v>2</v>
      </c>
      <c r="B51" s="413" t="s">
        <v>298</v>
      </c>
      <c r="C51" s="30">
        <v>7</v>
      </c>
      <c r="D51" s="462" t="s">
        <v>300</v>
      </c>
      <c r="E51" s="463"/>
      <c r="F51" s="31"/>
      <c r="G51" s="139"/>
    </row>
    <row r="52" spans="1:7" x14ac:dyDescent="0.2">
      <c r="A52" s="140">
        <v>3</v>
      </c>
      <c r="B52" s="31" t="s">
        <v>7</v>
      </c>
      <c r="C52" s="30">
        <v>8</v>
      </c>
      <c r="D52" s="413" t="s">
        <v>301</v>
      </c>
      <c r="E52" s="31"/>
      <c r="F52" s="31"/>
      <c r="G52" s="139"/>
    </row>
    <row r="53" spans="1:7" x14ac:dyDescent="0.2">
      <c r="A53" s="140">
        <v>4</v>
      </c>
      <c r="B53" s="413" t="s">
        <v>299</v>
      </c>
      <c r="C53" s="30">
        <v>9</v>
      </c>
      <c r="D53" s="462" t="s">
        <v>302</v>
      </c>
      <c r="E53" s="463"/>
      <c r="F53" s="31"/>
      <c r="G53" s="139"/>
    </row>
    <row r="54" spans="1:7" ht="15.75" customHeight="1" thickBot="1" x14ac:dyDescent="0.25">
      <c r="A54" s="141">
        <v>5</v>
      </c>
      <c r="B54" s="142" t="s">
        <v>4</v>
      </c>
      <c r="C54" s="142"/>
      <c r="D54" s="142"/>
      <c r="E54" s="142"/>
      <c r="F54" s="142"/>
      <c r="G54" s="143"/>
    </row>
  </sheetData>
  <sheetProtection algorithmName="SHA-512" hashValue="z+jD2ads2AeVtCdNxgqxgiJ5W/GLfj7ob7wtvgHDMaR9PFZqzZf0YXemEyrYC2xGNJY1kN09dInSwbGS8FBjaw==" saltValue="MEGTWzgeH2WMjFzfVP1oAg==" spinCount="100000" sheet="1" objects="1" scenarios="1"/>
  <dataConsolidate/>
  <customSheetViews>
    <customSheetView guid="{1BF416DB-7897-4658-8DE8-81D4B574EE47}" scale="75" showPageBreaks="1" printArea="1" showRuler="0" topLeftCell="A7">
      <selection activeCell="B34" sqref="B34"/>
      <pageMargins left="0.25" right="0.25" top="0.25" bottom="0.21" header="0.25" footer="0.25"/>
      <printOptions horizontalCentered="1" verticalCentered="1"/>
      <pageSetup scale="70" orientation="landscape" r:id="rId1"/>
      <headerFooter alignWithMargins="0">
        <oddFooter xml:space="preserve">&amp;C&amp;F  (&amp;A)  &amp;D  &amp;T&amp;R                                               </oddFooter>
      </headerFooter>
    </customSheetView>
    <customSheetView guid="{6B8BB85A-CDE2-45AD-B578-6A613C1EA15E}" scale="75" showPageBreaks="1" printArea="1" showRuler="0">
      <selection activeCell="E36" sqref="E36"/>
      <pageMargins left="0.25" right="0.25" top="0.25" bottom="0.21" header="0.25" footer="0.25"/>
      <printOptions horizontalCentered="1" verticalCentered="1"/>
      <pageSetup scale="70" orientation="landscape" r:id="rId2"/>
      <headerFooter alignWithMargins="0">
        <oddFooter xml:space="preserve">&amp;C&amp;F  (&amp;A)  &amp;D  &amp;T&amp;R                                               </oddFooter>
      </headerFooter>
    </customSheetView>
  </customSheetViews>
  <mergeCells count="17">
    <mergeCell ref="B2:D2"/>
    <mergeCell ref="B6:C6"/>
    <mergeCell ref="F35:G35"/>
    <mergeCell ref="F36:G36"/>
    <mergeCell ref="F42:G42"/>
    <mergeCell ref="F37:G37"/>
    <mergeCell ref="F38:G38"/>
    <mergeCell ref="F39:G39"/>
    <mergeCell ref="F41:G41"/>
    <mergeCell ref="A33:D33"/>
    <mergeCell ref="F40:G40"/>
    <mergeCell ref="D53:E53"/>
    <mergeCell ref="A44:B46"/>
    <mergeCell ref="B5:C5"/>
    <mergeCell ref="D51:E51"/>
    <mergeCell ref="D50:E50"/>
    <mergeCell ref="D49:E49"/>
  </mergeCells>
  <phoneticPr fontId="0" type="noConversion"/>
  <dataValidations xWindow="360" yWindow="134" count="5">
    <dataValidation type="list" allowBlank="1" showInputMessage="1" showErrorMessage="1" errorTitle="Warning" error="WSDOT Stormwater Design should follow guidance in the HRM or Ecology's equivalently deemed manual.  " prompt="This spreadsheet is specific to guidance in the HRM but directly relates to requirements in Ecology's Stormwater Management Manuals." sqref="B6:C6" xr:uid="{00000000-0002-0000-0100-000000000000}">
      <formula1>"Highway Runoff Manual, Stormwater Management Manual for Western WA, Stormwater Management Manual for Eastern WA"</formula1>
    </dataValidation>
    <dataValidation type="list" allowBlank="1" showInputMessage="1" showErrorMessage="1" sqref="B3" xr:uid="{00000000-0002-0000-0100-000001000000}">
      <formula1>"Northwest,North Central, Olympic, Southwest, South Central, Eastern, Ferries"</formula1>
    </dataValidation>
    <dataValidation type="list" allowBlank="1" showInputMessage="1" prompt="YES = western WASHINGTON _x000a__x000a_NO = eastern WASHINGTON" sqref="B10" xr:uid="{00000000-0002-0000-0100-000002000000}">
      <formula1>"YES,NO"</formula1>
    </dataValidation>
    <dataValidation type="list" allowBlank="1" prompt="IF &quot;YES&quot;,_x000a__x000a_INPUT COST INFORMATION FOR CELLS C31 AND C32" sqref="C30" xr:uid="{00000000-0002-0000-0100-000003000000}">
      <formula1>"YES,NO"</formula1>
    </dataValidation>
    <dataValidation type="list" allowBlank="1" showInputMessage="1" showErrorMessage="1" sqref="E33" xr:uid="{00000000-0002-0000-0100-000004000000}">
      <formula1>"YES,NO"</formula1>
    </dataValidation>
  </dataValidations>
  <printOptions horizontalCentered="1" verticalCentered="1"/>
  <pageMargins left="0.25" right="0.25" top="0.1" bottom="0.5" header="0.25" footer="0"/>
  <pageSetup scale="61" orientation="landscape" r:id="rId3"/>
  <headerFooter alignWithMargins="0">
    <oddFooter>&amp;L&amp;F&amp;C&amp;A&amp;R&amp;D    &amp;T    Version 6.2</oddFooter>
  </headerFooter>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5"/>
  <sheetViews>
    <sheetView workbookViewId="0">
      <selection activeCell="A3" sqref="A3"/>
    </sheetView>
  </sheetViews>
  <sheetFormatPr defaultRowHeight="12.75" x14ac:dyDescent="0.2"/>
  <cols>
    <col min="1" max="1" width="10.42578125" customWidth="1"/>
  </cols>
  <sheetData>
    <row r="3" spans="1:1" x14ac:dyDescent="0.2">
      <c r="A3" s="33" t="s">
        <v>93</v>
      </c>
    </row>
    <row r="4" spans="1:1" x14ac:dyDescent="0.2">
      <c r="A4" t="s">
        <v>86</v>
      </c>
    </row>
    <row r="5" spans="1:1" x14ac:dyDescent="0.2">
      <c r="A5" t="s">
        <v>80</v>
      </c>
    </row>
  </sheetData>
  <sheetProtection sheet="1" objects="1" scenarios="1"/>
  <phoneticPr fontId="12" type="noConversion"/>
  <pageMargins left="0.75" right="0.75" top="1" bottom="1" header="0.5" footer="0.5"/>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3"/>
  <sheetViews>
    <sheetView zoomScaleNormal="100" workbookViewId="0">
      <selection activeCell="E9" sqref="E9"/>
    </sheetView>
  </sheetViews>
  <sheetFormatPr defaultColWidth="9.140625" defaultRowHeight="12.75" x14ac:dyDescent="0.2"/>
  <cols>
    <col min="1" max="1" width="39.42578125" style="20" customWidth="1"/>
    <col min="2" max="2" width="40" style="20" customWidth="1"/>
    <col min="3" max="3" width="26.5703125" style="20" customWidth="1"/>
    <col min="4" max="4" width="16.28515625" style="20" customWidth="1"/>
    <col min="5" max="5" width="18.7109375" style="20" customWidth="1"/>
    <col min="6" max="6" width="57" style="20" customWidth="1"/>
    <col min="7" max="7" width="11.7109375" style="20" customWidth="1"/>
    <col min="8" max="16384" width="9.140625" style="20"/>
  </cols>
  <sheetData>
    <row r="1" spans="1:6" s="86" customFormat="1" x14ac:dyDescent="0.2">
      <c r="A1" s="83"/>
      <c r="B1" s="84"/>
      <c r="C1" s="84"/>
      <c r="D1" s="84"/>
      <c r="E1" s="84"/>
      <c r="F1" s="85"/>
    </row>
    <row r="2" spans="1:6" ht="15.75" customHeight="1" x14ac:dyDescent="0.2">
      <c r="A2" s="19" t="s">
        <v>38</v>
      </c>
      <c r="B2" s="489" t="str">
        <f>IF('Step1 through Step 4'!B2="","",'Step1 through Step 4'!B2)</f>
        <v/>
      </c>
      <c r="C2" s="490"/>
      <c r="D2" s="490"/>
      <c r="E2" s="490"/>
      <c r="F2" s="491"/>
    </row>
    <row r="3" spans="1:6" ht="15.75" customHeight="1" x14ac:dyDescent="0.2">
      <c r="A3" s="5" t="s">
        <v>47</v>
      </c>
      <c r="B3" s="61" t="str">
        <f>IF('Step1 through Step 4'!B3="","",'Step1 through Step 4'!B3)</f>
        <v/>
      </c>
      <c r="C3" s="61"/>
      <c r="D3" s="87"/>
      <c r="E3" s="87"/>
      <c r="F3" s="88"/>
    </row>
    <row r="4" spans="1:6" ht="15.75" customHeight="1" x14ac:dyDescent="0.2">
      <c r="A4" s="19" t="s">
        <v>26</v>
      </c>
      <c r="B4" s="61" t="str">
        <f>IF('Step1 through Step 4'!B4="","",'Step1 through Step 4'!B4)</f>
        <v/>
      </c>
      <c r="C4" s="61"/>
      <c r="D4" s="87"/>
      <c r="E4" s="87"/>
      <c r="F4" s="69"/>
    </row>
    <row r="5" spans="1:6" ht="28.5" customHeight="1" x14ac:dyDescent="0.2">
      <c r="A5" s="32" t="s">
        <v>40</v>
      </c>
      <c r="B5" s="446" t="str">
        <f>IF('Step1 through Step 4'!B5="","",'Step1 through Step 4'!B5)</f>
        <v/>
      </c>
      <c r="C5" s="446"/>
      <c r="D5" s="87"/>
      <c r="E5" s="87"/>
      <c r="F5" s="69"/>
    </row>
    <row r="6" spans="1:6" x14ac:dyDescent="0.2">
      <c r="A6" s="19" t="s">
        <v>49</v>
      </c>
      <c r="B6" s="498" t="str">
        <f>IF('Step1 through Step 4'!B6="","",'Step1 through Step 4'!B6)</f>
        <v/>
      </c>
      <c r="C6" s="498"/>
      <c r="D6" s="21"/>
      <c r="E6" s="21"/>
      <c r="F6" s="144"/>
    </row>
    <row r="7" spans="1:6" x14ac:dyDescent="0.2">
      <c r="A7" s="60" t="s">
        <v>50</v>
      </c>
      <c r="B7" s="62" t="str">
        <f>IF('Step1 through Step 4'!B7="","",'Step1 through Step 4'!B7)</f>
        <v/>
      </c>
      <c r="C7" s="61"/>
      <c r="D7" s="21"/>
      <c r="E7" s="21"/>
      <c r="F7" s="144"/>
    </row>
    <row r="8" spans="1:6" ht="13.5" thickBot="1" x14ac:dyDescent="0.25">
      <c r="A8" s="222" t="s">
        <v>96</v>
      </c>
      <c r="B8" s="223" t="str">
        <f>IF('Step1 through Step 4'!B8="","",'Step1 through Step 4'!B8)</f>
        <v/>
      </c>
      <c r="C8" s="70"/>
      <c r="D8" s="300" t="s">
        <v>291</v>
      </c>
      <c r="E8" s="403">
        <f>Versions!B1</f>
        <v>6.3</v>
      </c>
      <c r="F8" s="145"/>
    </row>
    <row r="9" spans="1:6" x14ac:dyDescent="0.2">
      <c r="A9" s="146"/>
      <c r="F9" s="64"/>
    </row>
    <row r="10" spans="1:6" x14ac:dyDescent="0.2">
      <c r="A10" s="7" t="s">
        <v>88</v>
      </c>
      <c r="B10" s="147" t="str">
        <f>IF('Step1 through Step 4'!B10="","",'Step1 through Step 4'!B10)</f>
        <v/>
      </c>
      <c r="C10" s="148"/>
      <c r="D10" s="92"/>
      <c r="E10" s="148"/>
      <c r="F10" s="64"/>
    </row>
    <row r="11" spans="1:6" x14ac:dyDescent="0.2">
      <c r="A11" s="146"/>
      <c r="F11" s="64"/>
    </row>
    <row r="12" spans="1:6" ht="13.5" thickBot="1" x14ac:dyDescent="0.25">
      <c r="A12" s="149" t="s">
        <v>13</v>
      </c>
      <c r="B12" s="96"/>
      <c r="C12" s="23"/>
      <c r="D12" s="23"/>
      <c r="E12" s="23"/>
      <c r="F12" s="64"/>
    </row>
    <row r="13" spans="1:6" ht="15" thickTop="1" x14ac:dyDescent="0.2">
      <c r="A13" s="150" t="s">
        <v>42</v>
      </c>
      <c r="B13" s="256"/>
      <c r="C13" s="334" t="str">
        <f>IF(ISBLANK(B13),"&lt;-----ENTER NUMBER","")</f>
        <v>&lt;-----ENTER NUMBER</v>
      </c>
      <c r="D13" s="24"/>
      <c r="E13" s="24"/>
      <c r="F13" s="64"/>
    </row>
    <row r="14" spans="1:6" x14ac:dyDescent="0.2">
      <c r="A14" s="22" t="str">
        <f>IF(B13="","","acres =")</f>
        <v/>
      </c>
      <c r="B14" s="398" t="str">
        <f>IF(B13="","",B13/43560)</f>
        <v/>
      </c>
      <c r="D14" s="25"/>
      <c r="E14" s="25"/>
      <c r="F14" s="64"/>
    </row>
    <row r="15" spans="1:6" ht="13.5" thickBot="1" x14ac:dyDescent="0.25">
      <c r="A15" s="151" t="s">
        <v>14</v>
      </c>
      <c r="B15" s="100"/>
      <c r="D15" s="25"/>
      <c r="E15" s="25"/>
      <c r="F15" s="64"/>
    </row>
    <row r="16" spans="1:6" ht="15" thickTop="1" x14ac:dyDescent="0.2">
      <c r="A16" s="152" t="s">
        <v>42</v>
      </c>
      <c r="B16" s="257"/>
      <c r="C16" s="334" t="str">
        <f>IF(ISBLANK(B16),"&lt;-----ENTER NUMBER","")</f>
        <v>&lt;-----ENTER NUMBER</v>
      </c>
      <c r="F16" s="64"/>
    </row>
    <row r="17" spans="1:6" x14ac:dyDescent="0.2">
      <c r="A17" s="22" t="str">
        <f>IF(B16="","","acres =")</f>
        <v/>
      </c>
      <c r="B17" s="398" t="str">
        <f>IF(B16="","",B16/43560)</f>
        <v/>
      </c>
      <c r="F17" s="64"/>
    </row>
    <row r="18" spans="1:6" ht="13.5" thickBot="1" x14ac:dyDescent="0.25">
      <c r="A18" s="151" t="s">
        <v>16</v>
      </c>
      <c r="B18" s="100"/>
      <c r="F18" s="64"/>
    </row>
    <row r="19" spans="1:6" ht="15" thickTop="1" x14ac:dyDescent="0.2">
      <c r="A19" s="153" t="s">
        <v>42</v>
      </c>
      <c r="B19" s="400"/>
      <c r="C19" s="334" t="str">
        <f>IF(AND(B10="NO",B19="N/A"),"",IF(B10="NO","&lt;-----ENTER N/A",IF(OR(B19="N/A",ISBLANK(B19)),"&lt;-----ENTER NUMBER","")))</f>
        <v>&lt;-----ENTER NUMBER</v>
      </c>
      <c r="F19" s="64"/>
    </row>
    <row r="20" spans="1:6" x14ac:dyDescent="0.2">
      <c r="A20" s="22" t="str">
        <f>IF(B10="NO","",IF(B19="","","acres ="))</f>
        <v/>
      </c>
      <c r="B20" s="398" t="str">
        <f>IF(B10="NO","",IF(B19="","",B19/43560))</f>
        <v/>
      </c>
      <c r="F20" s="64"/>
    </row>
    <row r="21" spans="1:6" ht="13.5" thickBot="1" x14ac:dyDescent="0.25">
      <c r="A21" s="151" t="s">
        <v>15</v>
      </c>
      <c r="B21" s="100"/>
      <c r="F21" s="64"/>
    </row>
    <row r="22" spans="1:6" ht="15" thickTop="1" x14ac:dyDescent="0.2">
      <c r="A22" s="153" t="s">
        <v>42</v>
      </c>
      <c r="B22" s="254"/>
      <c r="C22" s="334" t="str">
        <f>IF(ISBLANK(B22),"&lt;-----ENTER NUMBER","")</f>
        <v>&lt;-----ENTER NUMBER</v>
      </c>
      <c r="F22" s="64"/>
    </row>
    <row r="23" spans="1:6" x14ac:dyDescent="0.2">
      <c r="A23" s="22" t="str">
        <f>IF(B22="","","acres =")</f>
        <v/>
      </c>
      <c r="B23" s="398" t="str">
        <f>IF(B22="","",B22/43560)</f>
        <v/>
      </c>
      <c r="F23" s="64"/>
    </row>
    <row r="24" spans="1:6" ht="12.75" customHeight="1" x14ac:dyDescent="0.2">
      <c r="A24" s="7" t="s">
        <v>89</v>
      </c>
      <c r="B24" s="7"/>
      <c r="C24" s="103"/>
      <c r="D24" s="81" t="str">
        <f>IF('Step1 through Step 4'!C30="","",'Step1 through Step 4'!C30)</f>
        <v/>
      </c>
      <c r="F24" s="64"/>
    </row>
    <row r="25" spans="1:6" ht="12.75" customHeight="1" x14ac:dyDescent="0.2">
      <c r="A25" s="154"/>
      <c r="B25" s="103"/>
      <c r="C25" s="103" t="str">
        <f>IF(D24="YES","&gt;&gt;&gt;&gt;&gt;Replacement value of exisitng site -------&gt;","")</f>
        <v/>
      </c>
      <c r="D25" s="225" t="str">
        <f>IF($D$24="YES",'Step1 through Step 4'!C31,"")</f>
        <v/>
      </c>
      <c r="E25" s="80"/>
      <c r="F25" s="64"/>
    </row>
    <row r="26" spans="1:6" ht="12.75" customHeight="1" x14ac:dyDescent="0.2">
      <c r="A26" s="154"/>
      <c r="B26" s="103"/>
      <c r="C26" s="103" t="str">
        <f>IF(D24="YES","&gt;&gt;&gt;&gt;&gt;Cost of propsed improvements --------&gt;","")</f>
        <v/>
      </c>
      <c r="D26" s="225" t="str">
        <f>IF($D$24="YES",'Step1 through Step 4'!C32,"")</f>
        <v/>
      </c>
      <c r="E26" s="80"/>
      <c r="F26" s="64"/>
    </row>
    <row r="27" spans="1:6" ht="13.5" thickBot="1" x14ac:dyDescent="0.25">
      <c r="A27" s="19"/>
      <c r="B27" s="26"/>
      <c r="C27" s="26"/>
      <c r="D27" s="26"/>
      <c r="E27" s="27"/>
      <c r="F27" s="64"/>
    </row>
    <row r="28" spans="1:6" ht="28.5" customHeight="1" thickBot="1" x14ac:dyDescent="0.25">
      <c r="A28" s="104" t="s">
        <v>0</v>
      </c>
      <c r="B28" s="105" t="s">
        <v>52</v>
      </c>
      <c r="C28" s="105" t="s">
        <v>53</v>
      </c>
      <c r="D28" s="105" t="s">
        <v>104</v>
      </c>
      <c r="E28" s="105" t="s">
        <v>1</v>
      </c>
      <c r="F28" s="155" t="s">
        <v>48</v>
      </c>
    </row>
    <row r="29" spans="1:6" ht="31.5" customHeight="1" thickTop="1" x14ac:dyDescent="0.2">
      <c r="A29" s="107" t="s">
        <v>12</v>
      </c>
      <c r="B29" s="108" t="str">
        <f>IF(B16="","",B16)</f>
        <v/>
      </c>
      <c r="C29" s="109" t="s">
        <v>54</v>
      </c>
      <c r="D29" s="109">
        <v>5</v>
      </c>
      <c r="E29" s="156" t="str">
        <f>IF(B29="","",IF(B29&gt;=5000,"YES","NO"))</f>
        <v/>
      </c>
      <c r="F29" s="157" t="str">
        <f>IF(E29="","",IF(E29="YES","Apply MR 5 for new PGIS and converted PGPS on the Project",IF(B10="YES","Check threshold for conversion of Native Vegetation to PGPS","DO NOT apply MR 5 to the new PGIS and converted PGPS on the Project")))</f>
        <v/>
      </c>
    </row>
    <row r="30" spans="1:6" s="28" customFormat="1" ht="48" customHeight="1" x14ac:dyDescent="0.2">
      <c r="A30" s="111" t="s">
        <v>16</v>
      </c>
      <c r="B30" s="113" t="str">
        <f>IF(B19="","",IF(B10="NO","NA",B19))</f>
        <v/>
      </c>
      <c r="C30" s="114" t="s">
        <v>55</v>
      </c>
      <c r="D30" s="114">
        <v>5</v>
      </c>
      <c r="E30" s="156" t="str">
        <f>IF(B30="","",IF(B10="YES",IF(B30&gt;=32670,"YES","NO"),"N/A"))</f>
        <v/>
      </c>
      <c r="F30" s="158" t="str">
        <f>IF(E30="","",IF(E30="N/A","N/A",IF(E29="YES","Threshold does not apply since Project already exceeds new PGIS threshold",IF(E30="YES","Apply MR 5 for new PGIS and converted PGPS on the Project","DO NOT apply MR 5 for the new PGIS and converted PGPS on the Project"))))</f>
        <v/>
      </c>
    </row>
    <row r="31" spans="1:6" ht="38.25" x14ac:dyDescent="0.2">
      <c r="A31" s="111" t="s">
        <v>32</v>
      </c>
      <c r="B31" s="78" t="str">
        <f>IF(OR(B16="",B13=""),"",IF(D24="YES","N/A",IF(B16&lt;5000,"N/A",B16/B13)))</f>
        <v/>
      </c>
      <c r="C31" s="159" t="s">
        <v>56</v>
      </c>
      <c r="D31" s="112">
        <v>6</v>
      </c>
      <c r="E31" s="160" t="str">
        <f>IF(E29="NO","N/A",IF(D24="YES","N/A",IF(D24="","",IF(AND(B16&gt;=5000,B29&gt;=0.5*B13),"YES","NO"))))</f>
        <v/>
      </c>
      <c r="F31" s="161" t="str">
        <f>IF(E31="","",IF(E31="YES","Apply MR 5 to Replaced PGIS on Project",IF(D24="YES","Check non-road-related threshold below","DO NOT apply MR 5 to the replaced PGIS on the Project")))</f>
        <v/>
      </c>
    </row>
    <row r="32" spans="1:6" ht="64.5" thickBot="1" x14ac:dyDescent="0.25">
      <c r="A32" s="117" t="s">
        <v>31</v>
      </c>
      <c r="B32" s="265" t="s">
        <v>105</v>
      </c>
      <c r="C32" s="162" t="s">
        <v>57</v>
      </c>
      <c r="D32" s="119">
        <v>6</v>
      </c>
      <c r="E32" s="163" t="str">
        <f>IF(D24="","",IF(D24="NO","N/A",IF(B10="YES",IF(AND(E29="NO",E30="NO"),"NO",IF(B29+B22&gt;=5000,IF(D26&gt;=(0.5*D25),"YES","NO"),"NO")),IF(E29="NO","NO",IF(B29+B22&gt;=5000,IF(D26&gt;=(0.5*D25),"YES","NO"),"NO")))))</f>
        <v/>
      </c>
      <c r="F32" s="164" t="str">
        <f>IF(E32="","",IF(D24="NO","Check road-related project threshold above",IF(E32="YES","Apply MR 5 to Replaced PGIS on Project","DO NOT apply MR 5 to the replaced PGIS on the Project")))</f>
        <v/>
      </c>
    </row>
    <row r="33" spans="1:7" ht="12.75" customHeight="1" thickBot="1" x14ac:dyDescent="0.25">
      <c r="A33" s="98"/>
      <c r="B33" s="165"/>
      <c r="C33" s="33"/>
      <c r="D33" s="33"/>
      <c r="F33" s="64"/>
    </row>
    <row r="34" spans="1:7" ht="15" customHeight="1" x14ac:dyDescent="0.2">
      <c r="A34" s="464" t="s">
        <v>28</v>
      </c>
      <c r="B34" s="492"/>
      <c r="C34" s="240" t="str">
        <f>IF(E29="","",IF(OR(E29="YES",E30="YES"),"Apply MR 5 to New PGIS and converted PGPS the on Project","Do not apply MR 5 to New PGIS and converted PGPS on the Project"))</f>
        <v/>
      </c>
      <c r="D34" s="241"/>
      <c r="E34" s="241"/>
      <c r="F34" s="242"/>
    </row>
    <row r="35" spans="1:7" ht="16.5" customHeight="1" x14ac:dyDescent="0.2">
      <c r="A35" s="493"/>
      <c r="B35" s="494"/>
      <c r="C35" s="238" t="str">
        <f>IF(E31="","",IF(OR(E31="YES",E32="YES"),"Apply MR 5 to Replaced PGIS on the Project","Do not apply MR 5 to Replaced PGIS on Project"))</f>
        <v/>
      </c>
      <c r="D35" s="243"/>
      <c r="E35" s="243"/>
      <c r="F35" s="244"/>
    </row>
    <row r="36" spans="1:7" ht="16.5" customHeight="1" x14ac:dyDescent="0.2">
      <c r="A36" s="234"/>
      <c r="B36" s="235"/>
      <c r="C36" s="238" t="str">
        <f>'Step1 through Step 4'!C47</f>
        <v/>
      </c>
      <c r="D36" s="236"/>
      <c r="E36" s="236"/>
      <c r="F36" s="237"/>
    </row>
    <row r="37" spans="1:7" ht="16.5" customHeight="1" thickBot="1" x14ac:dyDescent="0.25">
      <c r="A37" s="167"/>
      <c r="B37" s="168"/>
      <c r="C37" s="239" t="str">
        <f>IF(E29="","",IF(OR(E29="YES",E30="YES"),"Go to Step 7 RT tab","Go to Step 8 FC tab"))</f>
        <v/>
      </c>
      <c r="D37" s="169"/>
      <c r="E37" s="169"/>
      <c r="F37" s="170"/>
    </row>
    <row r="38" spans="1:7" s="53" customFormat="1" ht="17.25" customHeight="1" thickTop="1" x14ac:dyDescent="0.2">
      <c r="A38" s="136" t="s">
        <v>3</v>
      </c>
      <c r="B38" s="137" t="s">
        <v>2</v>
      </c>
      <c r="C38" s="138" t="s">
        <v>3</v>
      </c>
      <c r="D38" s="497" t="s">
        <v>2</v>
      </c>
      <c r="E38" s="463"/>
      <c r="F38" s="171" t="s">
        <v>8</v>
      </c>
      <c r="G38" s="49"/>
    </row>
    <row r="39" spans="1:7" x14ac:dyDescent="0.2">
      <c r="A39" s="172">
        <v>1</v>
      </c>
      <c r="B39" s="31" t="str">
        <f>'Step1 through Step 4'!B50</f>
        <v>Stormwater Planning</v>
      </c>
      <c r="C39" s="173">
        <v>6</v>
      </c>
      <c r="D39" s="495" t="str">
        <f>'Step1 through Step 4'!D50:E50</f>
        <v>Flow Control (Quantity)</v>
      </c>
      <c r="E39" s="496"/>
      <c r="F39" s="35" t="s">
        <v>8</v>
      </c>
      <c r="G39" s="34"/>
    </row>
    <row r="40" spans="1:7" ht="13.5" customHeight="1" x14ac:dyDescent="0.2">
      <c r="A40" s="140">
        <v>2</v>
      </c>
      <c r="B40" s="31" t="str">
        <f>'Step1 through Step 4'!B51</f>
        <v>Construction Stormwater Pollution Prevention</v>
      </c>
      <c r="C40" s="30">
        <v>7</v>
      </c>
      <c r="D40" s="495" t="str">
        <f>'Step1 through Step 4'!D51:E51</f>
        <v>Wetlands Protection</v>
      </c>
      <c r="E40" s="496"/>
      <c r="F40" s="35" t="s">
        <v>8</v>
      </c>
      <c r="G40" s="34"/>
    </row>
    <row r="41" spans="1:7" x14ac:dyDescent="0.2">
      <c r="A41" s="140">
        <v>3</v>
      </c>
      <c r="B41" s="31" t="str">
        <f>'Step1 through Step 4'!B52</f>
        <v>Source Control of Pollutants</v>
      </c>
      <c r="C41" s="30">
        <v>8</v>
      </c>
      <c r="D41" s="393" t="str">
        <f>'Step1 through Step 4'!D52:E52</f>
        <v>Incorporating Approved Basin Plans into Stormwater Management</v>
      </c>
      <c r="E41" s="393"/>
      <c r="F41" s="35"/>
      <c r="G41" s="34"/>
    </row>
    <row r="42" spans="1:7" ht="15" customHeight="1" x14ac:dyDescent="0.2">
      <c r="A42" s="140">
        <v>4</v>
      </c>
      <c r="B42" s="31" t="str">
        <f>'Step1 through Step 4'!B53</f>
        <v>Maintaining the Natural Drainage System</v>
      </c>
      <c r="C42" s="30">
        <v>9</v>
      </c>
      <c r="D42" s="495" t="str">
        <f>'Step1 through Step 4'!D53:E53</f>
        <v>Operation and Maintenance</v>
      </c>
      <c r="E42" s="496"/>
      <c r="F42" s="35" t="s">
        <v>8</v>
      </c>
      <c r="G42" s="34"/>
    </row>
    <row r="43" spans="1:7" ht="14.25" customHeight="1" thickBot="1" x14ac:dyDescent="0.25">
      <c r="A43" s="141">
        <v>5</v>
      </c>
      <c r="B43" s="142" t="str">
        <f>'Step1 through Step 4'!B54</f>
        <v>Runoff Treatment (quality)</v>
      </c>
      <c r="C43" s="142"/>
      <c r="D43" s="142"/>
      <c r="E43" s="142"/>
      <c r="F43" s="67"/>
    </row>
  </sheetData>
  <sheetProtection algorithmName="SHA-512" hashValue="f69RZ3KzoHJBlgoJpBHTl37IJL+Gf1bcpAaGK2/CpoTnRxwViA1G+/6oQsBd9JTxR8q5Xbqhv4sm9LI6kkNeHg==" saltValue="7nOpqhihIEIaEUHAsgQtVg==" spinCount="100000" sheet="1" objects="1" scenarios="1"/>
  <customSheetViews>
    <customSheetView guid="{1BF416DB-7897-4658-8DE8-81D4B574EE47}" scale="75" showPageBreaks="1" printArea="1" showRuler="0">
      <selection activeCell="C42" sqref="C42"/>
      <pageMargins left="0.25" right="0.25" top="0.75" bottom="0.21" header="0.5" footer="0.25"/>
      <printOptions horizontalCentered="1" verticalCentered="1"/>
      <pageSetup scale="70" orientation="landscape" r:id="rId1"/>
      <headerFooter alignWithMargins="0">
        <oddFooter>&amp;C&amp;F  (&amp;A)  &amp;D  &amp;T</oddFooter>
      </headerFooter>
    </customSheetView>
    <customSheetView guid="{6B8BB85A-CDE2-45AD-B578-6A613C1EA15E}" scale="75" printArea="1" showRuler="0">
      <selection activeCell="E25" sqref="E25"/>
      <pageMargins left="0.25" right="0.25" top="0.75" bottom="0.21" header="0.5" footer="0.25"/>
      <printOptions horizontalCentered="1" verticalCentered="1"/>
      <pageSetup scale="70" orientation="landscape" r:id="rId2"/>
      <headerFooter alignWithMargins="0">
        <oddFooter>&amp;C&amp;F  (&amp;A)  &amp;D  &amp;T</oddFooter>
      </headerFooter>
    </customSheetView>
  </customSheetViews>
  <mergeCells count="8">
    <mergeCell ref="B2:F2"/>
    <mergeCell ref="A34:B35"/>
    <mergeCell ref="D42:E42"/>
    <mergeCell ref="D38:E38"/>
    <mergeCell ref="D39:E39"/>
    <mergeCell ref="D40:E40"/>
    <mergeCell ref="B5:C5"/>
    <mergeCell ref="B6:C6"/>
  </mergeCells>
  <phoneticPr fontId="0" type="noConversion"/>
  <printOptions horizontalCentered="1" verticalCentered="1"/>
  <pageMargins left="0.25" right="0.25" top="0.1" bottom="0.25" header="0.25" footer="0.18"/>
  <pageSetup scale="65" orientation="landscape" r:id="rId3"/>
  <headerFooter alignWithMargins="0">
    <oddFooter>&amp;L&amp;F&amp;R&amp;D    &amp;T    Version 6.2</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73"/>
  <sheetViews>
    <sheetView zoomScaleNormal="100" workbookViewId="0"/>
  </sheetViews>
  <sheetFormatPr defaultColWidth="9.140625" defaultRowHeight="12.75" x14ac:dyDescent="0.2"/>
  <cols>
    <col min="1" max="1" width="20.7109375" style="20" bestFit="1" customWidth="1"/>
    <col min="2" max="2" width="27.42578125" style="20" customWidth="1"/>
    <col min="3" max="3" width="20.7109375" style="20" customWidth="1"/>
    <col min="4" max="4" width="2.85546875" style="20" customWidth="1"/>
    <col min="5" max="5" width="12" style="36" customWidth="1"/>
    <col min="6" max="6" width="11.5703125" style="36" customWidth="1"/>
    <col min="7" max="7" width="12.140625" style="36" customWidth="1"/>
    <col min="8" max="8" width="11.42578125" style="36" customWidth="1"/>
    <col min="9" max="9" width="11.85546875" style="36" customWidth="1"/>
    <col min="10" max="10" width="21" style="20" customWidth="1"/>
    <col min="11" max="11" width="21.5703125" style="20" customWidth="1"/>
    <col min="12" max="13" width="12.5703125" style="36" customWidth="1"/>
    <col min="14" max="14" width="15.7109375" style="36" customWidth="1"/>
    <col min="15" max="15" width="14.85546875" style="20" customWidth="1"/>
    <col min="16" max="16" width="19.7109375" style="20" customWidth="1"/>
    <col min="17" max="17" width="14.28515625" style="20" customWidth="1"/>
    <col min="18" max="18" width="15.42578125" style="20" customWidth="1"/>
    <col min="19" max="19" width="11.85546875" style="20" customWidth="1"/>
    <col min="20" max="20" width="37.42578125" style="20" customWidth="1"/>
    <col min="21" max="16384" width="9.140625" style="20"/>
  </cols>
  <sheetData>
    <row r="1" spans="1:20" s="86" customFormat="1" x14ac:dyDescent="0.2">
      <c r="A1" s="83"/>
      <c r="B1" s="84"/>
      <c r="C1" s="84"/>
      <c r="D1" s="84"/>
      <c r="E1" s="174"/>
      <c r="F1" s="174"/>
      <c r="G1" s="174"/>
      <c r="H1" s="174"/>
      <c r="I1" s="174"/>
      <c r="J1" s="84"/>
      <c r="K1" s="84"/>
      <c r="L1" s="174"/>
      <c r="M1" s="174"/>
      <c r="N1" s="174"/>
      <c r="O1" s="84"/>
      <c r="P1" s="84"/>
      <c r="Q1" s="84"/>
      <c r="R1" s="84"/>
      <c r="S1" s="85"/>
    </row>
    <row r="2" spans="1:20" x14ac:dyDescent="0.2">
      <c r="A2" s="5" t="s">
        <v>38</v>
      </c>
      <c r="B2" s="504" t="str">
        <f>IF('Step1 through Step 4'!B2="","",'Step1 through Step 4'!B2)</f>
        <v/>
      </c>
      <c r="C2" s="490"/>
      <c r="D2" s="490"/>
      <c r="E2" s="490"/>
      <c r="F2" s="490"/>
      <c r="G2" s="490"/>
      <c r="H2" s="490"/>
      <c r="I2" s="490"/>
      <c r="J2" s="490"/>
      <c r="K2" s="21"/>
    </row>
    <row r="3" spans="1:20" x14ac:dyDescent="0.2">
      <c r="A3" s="5" t="s">
        <v>47</v>
      </c>
      <c r="B3" s="61" t="str">
        <f>IF('Step1 through Step 4'!B3="","",'Step1 through Step 4'!B3)</f>
        <v/>
      </c>
      <c r="C3" s="87"/>
      <c r="D3" s="87"/>
      <c r="E3" s="87"/>
      <c r="F3" s="87"/>
      <c r="G3" s="87"/>
      <c r="H3" s="87"/>
      <c r="I3" s="87"/>
      <c r="J3" s="87"/>
      <c r="K3" s="21"/>
    </row>
    <row r="4" spans="1:20" x14ac:dyDescent="0.2">
      <c r="A4" s="5" t="s">
        <v>26</v>
      </c>
      <c r="B4" s="175" t="str">
        <f>IF('Step1 through Step 4'!B4="","",'Step1 through Step 4'!B4)</f>
        <v/>
      </c>
      <c r="C4" s="21"/>
      <c r="D4" s="21"/>
      <c r="E4" s="21"/>
      <c r="F4" s="21"/>
      <c r="G4" s="21"/>
      <c r="H4" s="21"/>
      <c r="I4" s="21"/>
      <c r="J4" s="21"/>
      <c r="K4" s="21"/>
    </row>
    <row r="5" spans="1:20" ht="25.5" customHeight="1" x14ac:dyDescent="0.2">
      <c r="A5" s="176" t="s">
        <v>40</v>
      </c>
      <c r="B5" s="446" t="str">
        <f>IF('Step1 through Step 4'!B5="","",'Step1 through Step 4'!B5)</f>
        <v/>
      </c>
      <c r="C5" s="446"/>
      <c r="D5" s="21"/>
      <c r="E5" s="21"/>
      <c r="F5" s="21"/>
      <c r="G5" s="21"/>
      <c r="H5" s="21"/>
      <c r="I5" s="21"/>
      <c r="J5" s="21"/>
      <c r="K5" s="21"/>
    </row>
    <row r="6" spans="1:20" ht="13.5" customHeight="1" x14ac:dyDescent="0.2">
      <c r="A6" s="176" t="s">
        <v>49</v>
      </c>
      <c r="B6" s="490" t="str">
        <f>IF('Step1 through Step 4'!B6="","",'Step1 through Step 4'!B6)</f>
        <v/>
      </c>
      <c r="C6" s="452"/>
      <c r="D6" s="21"/>
      <c r="E6" s="21"/>
      <c r="F6" s="21"/>
      <c r="G6" s="21"/>
      <c r="H6" s="21"/>
      <c r="I6" s="21"/>
      <c r="J6" s="21"/>
      <c r="K6" s="21"/>
    </row>
    <row r="7" spans="1:20" ht="25.5" x14ac:dyDescent="0.2">
      <c r="A7" s="177" t="s">
        <v>50</v>
      </c>
      <c r="B7" s="120" t="str">
        <f>IF('Step1 through Step 4'!B7="","",'Step1 through Step 4'!B7)</f>
        <v/>
      </c>
    </row>
    <row r="8" spans="1:20" ht="12.75" customHeight="1" thickBot="1" x14ac:dyDescent="0.25">
      <c r="A8" s="177" t="s">
        <v>96</v>
      </c>
      <c r="B8" s="120" t="str">
        <f>IF('Step1 through Step 4'!B8="","",'Step1 through Step 4'!B8)</f>
        <v/>
      </c>
      <c r="P8" s="92" t="s">
        <v>291</v>
      </c>
      <c r="Q8" s="402">
        <f>Versions!B1</f>
        <v>6.3</v>
      </c>
    </row>
    <row r="9" spans="1:20" ht="12.75" customHeight="1" x14ac:dyDescent="0.2">
      <c r="A9" s="505" t="s">
        <v>101</v>
      </c>
      <c r="B9" s="506"/>
      <c r="C9" s="506"/>
      <c r="D9" s="506"/>
      <c r="E9" s="407"/>
      <c r="F9" s="426"/>
      <c r="G9" s="366"/>
      <c r="H9" s="215"/>
      <c r="I9" s="427"/>
      <c r="J9" s="38"/>
      <c r="K9" s="38"/>
      <c r="L9" s="215"/>
      <c r="M9" s="215"/>
      <c r="N9" s="215"/>
      <c r="O9" s="38"/>
      <c r="P9" s="38"/>
      <c r="Q9" s="38"/>
      <c r="R9" s="38"/>
      <c r="S9" s="38"/>
      <c r="T9" s="91"/>
    </row>
    <row r="10" spans="1:20" ht="12.75" customHeight="1" x14ac:dyDescent="0.2">
      <c r="A10" s="389"/>
      <c r="B10"/>
      <c r="C10"/>
      <c r="D10"/>
      <c r="E10" s="294"/>
      <c r="F10" s="406" t="s">
        <v>292</v>
      </c>
      <c r="G10" s="409" t="str">
        <f>IF(OR('Step 5 and 6'!E31="",'Step 5 and 6'!E32=""),"",IF(OR('Step 5 and 6'!E31="YES",'Step 5 and 6'!E32="YES"),"YES","NO"))</f>
        <v/>
      </c>
      <c r="I10" s="179"/>
      <c r="K10" s="92" t="s">
        <v>88</v>
      </c>
      <c r="L10" s="408" t="str">
        <f>IF('Step1 through Step 4'!B10="","",'Step1 through Step 4'!B10)</f>
        <v/>
      </c>
      <c r="M10" s="148"/>
      <c r="N10" s="20"/>
      <c r="P10" s="103"/>
      <c r="Q10" s="103" t="s">
        <v>99</v>
      </c>
      <c r="R10" s="301" t="str">
        <f>IF('Step1 through Step 4'!E33="","",'Step1 through Step 4'!E33)</f>
        <v/>
      </c>
      <c r="T10" s="64"/>
    </row>
    <row r="11" spans="1:20" ht="12.75" customHeight="1" x14ac:dyDescent="0.2">
      <c r="A11" s="5"/>
      <c r="B11"/>
      <c r="C11"/>
      <c r="D11" s="92"/>
      <c r="E11" s="92"/>
      <c r="F11" s="92" t="s">
        <v>100</v>
      </c>
      <c r="G11" s="410"/>
      <c r="H11" s="339" t="str">
        <f>IF(G11="","&lt;---Choose YES or NO","")</f>
        <v>&lt;---Choose YES or NO</v>
      </c>
      <c r="I11" s="179"/>
      <c r="K11" s="92"/>
      <c r="L11" s="148"/>
      <c r="M11" s="148"/>
      <c r="N11" s="20"/>
      <c r="P11" s="103"/>
      <c r="Q11" s="103"/>
      <c r="R11" s="29"/>
      <c r="T11" s="64"/>
    </row>
    <row r="12" spans="1:20" ht="17.25" customHeight="1" thickBot="1" x14ac:dyDescent="0.25">
      <c r="A12" s="180"/>
      <c r="B12" s="66"/>
      <c r="C12" s="66"/>
      <c r="D12" s="66"/>
      <c r="E12" s="178"/>
      <c r="F12" s="178"/>
      <c r="G12" s="178"/>
      <c r="H12" s="178"/>
      <c r="I12" s="178"/>
      <c r="J12" s="66"/>
      <c r="K12" s="66"/>
      <c r="L12" s="178"/>
      <c r="M12" s="178"/>
      <c r="N12" s="178"/>
      <c r="O12" s="66"/>
      <c r="P12" s="66"/>
      <c r="Q12" s="66"/>
      <c r="R12" s="66"/>
      <c r="S12" s="66"/>
      <c r="T12" s="67"/>
    </row>
    <row r="13" spans="1:20" s="28" customFormat="1" ht="66.75" customHeight="1" thickBot="1" x14ac:dyDescent="0.25">
      <c r="A13" s="424" t="s">
        <v>17</v>
      </c>
      <c r="B13" s="501" t="s">
        <v>0</v>
      </c>
      <c r="C13" s="502"/>
      <c r="D13" s="503"/>
      <c r="E13" s="190" t="s">
        <v>70</v>
      </c>
      <c r="F13" s="190" t="s">
        <v>58</v>
      </c>
      <c r="G13" s="190" t="s">
        <v>59</v>
      </c>
      <c r="H13" s="190" t="s">
        <v>60</v>
      </c>
      <c r="I13" s="190" t="s">
        <v>94</v>
      </c>
      <c r="J13" s="423" t="s">
        <v>71</v>
      </c>
      <c r="K13" s="423" t="s">
        <v>72</v>
      </c>
      <c r="L13" s="190" t="s">
        <v>87</v>
      </c>
      <c r="M13" s="190" t="s">
        <v>95</v>
      </c>
      <c r="N13" s="190" t="s">
        <v>51</v>
      </c>
      <c r="O13" s="423" t="s">
        <v>79</v>
      </c>
      <c r="P13" s="423" t="s">
        <v>309</v>
      </c>
      <c r="Q13" s="423" t="s">
        <v>308</v>
      </c>
      <c r="R13" s="423" t="s">
        <v>73</v>
      </c>
      <c r="S13" s="423" t="s">
        <v>74</v>
      </c>
      <c r="T13" s="425" t="s">
        <v>23</v>
      </c>
    </row>
    <row r="14" spans="1:20" s="28" customFormat="1" x14ac:dyDescent="0.2">
      <c r="A14" s="245">
        <v>1</v>
      </c>
      <c r="B14" s="499"/>
      <c r="C14" s="500"/>
      <c r="D14" s="500"/>
      <c r="E14" s="246"/>
      <c r="F14" s="246"/>
      <c r="G14" s="246"/>
      <c r="H14" s="182" t="str">
        <f>IF(OR(E14="",$G$10=""),"",IF($G$10="YES",IF(E14+F14-G14&lt;0,0,E14+F14-G14),IF(E14-G14&lt;0,0,E14-G14)))</f>
        <v/>
      </c>
      <c r="I14" s="246"/>
      <c r="J14" s="183" t="str">
        <f>IF(ISBLANK(E14),"",IF(H14&gt;=5000,"YES","NO"))</f>
        <v/>
      </c>
      <c r="K14" s="183" t="str">
        <f>IF(ISNUMBER(E14),IF($L$10="YES",IF(I14&gt;=32670,"YES","NO"),"N/A"),"")</f>
        <v/>
      </c>
      <c r="L14" s="184" t="str">
        <f>IF(ISNUMBER(E14),IF($L$10="YES",IF(OR(J14="YES",K14="YES"),IF(H14&lt;=0,0,H14),0),IF(J14="YES",IF(H14&lt;=0,0,H14),0)),"")</f>
        <v/>
      </c>
      <c r="M14" s="184" t="str">
        <f>IF(ISNUMBER(E14),IF($L$10="YES",IF(OR(K14="YES",L14="YES"),I14,0),"N/A"),"")</f>
        <v/>
      </c>
      <c r="N14" s="246"/>
      <c r="O14" s="259"/>
      <c r="P14" s="259"/>
      <c r="Q14" s="185" t="str">
        <f>IF(ISNUMBER(L14),IF(OR(N14="",P14=""),"&lt;-------INPUT VALUE",IF(AND($L$10="NO",J14="NO"),"N/A",IF(AND($L$10="YES",J14="NO",K14="NO"),"N/A",IF(AND(N14&gt;=7500,O14="YES",P14="NO"),"Enhanced RT",IF(AND(N14&gt;=15000,O14="YES",P14="YES"),"Enhanced RT",IF(AND(N14&gt;=15000,O14="NO"),"Enhanced RT","Basic RT")))))),"")</f>
        <v/>
      </c>
      <c r="R14" s="259" t="s">
        <v>86</v>
      </c>
      <c r="S14" s="259" t="s">
        <v>86</v>
      </c>
      <c r="T14" s="261"/>
    </row>
    <row r="15" spans="1:20" s="28" customFormat="1" x14ac:dyDescent="0.2">
      <c r="A15" s="247"/>
      <c r="B15" s="499"/>
      <c r="C15" s="500"/>
      <c r="D15" s="500"/>
      <c r="E15" s="248"/>
      <c r="F15" s="248"/>
      <c r="G15" s="248"/>
      <c r="H15" s="182" t="str">
        <f t="shared" ref="H15:H51" si="0">IF(OR(E15="",$G$10=""),"",IF($G$10="YES",IF(E15+F15-G15&lt;0,0,E15+F15-G15),IF(E15-G15&lt;0,0,E15-G15)))</f>
        <v/>
      </c>
      <c r="I15" s="246"/>
      <c r="J15" s="183" t="str">
        <f t="shared" ref="J15:J51" si="1">IF(ISBLANK(E15),"",IF(H15&gt;=5000,"YES","NO"))</f>
        <v/>
      </c>
      <c r="K15" s="183" t="str">
        <f t="shared" ref="K15:K51" si="2">IF(ISNUMBER(E15),IF($L$10="YES",IF(I15&gt;=32670,"YES","NO"),"N/A"),"")</f>
        <v/>
      </c>
      <c r="L15" s="184" t="str">
        <f t="shared" ref="L15:L51" si="3">IF(ISNUMBER(E15),IF($L$10="YES",IF(OR(J15="YES",K15="YES"),IF(H15&lt;=0,0,H15),0),IF(J15="YES",IF(H15&lt;=0,0,H15),0)),"")</f>
        <v/>
      </c>
      <c r="M15" s="184" t="str">
        <f t="shared" ref="M15:M51" si="4">IF(ISNUMBER(E15),IF($L$10="YES",IF(OR(K15="YES",L15="YES"),I15,0),"N/A"),"")</f>
        <v/>
      </c>
      <c r="N15" s="246"/>
      <c r="O15" s="259"/>
      <c r="P15" s="259"/>
      <c r="Q15" s="185" t="str">
        <f t="shared" ref="Q15:Q51" si="5">IF(ISNUMBER(L15),IF(OR(N15="",P15=""),"&lt;-------INPUT VALUE",IF(AND($L$10="NO",J15="NO"),"N/A",IF(AND($L$10="YES",J15="NO",K15="NO"),"N/A",IF(AND(N15&gt;=7500,O15="YES",P15="NO"),"Enhanced RT",IF(AND(N15&gt;=15000,O15="YES",P15="YES"),"Enhanced RT",IF(AND(N15&gt;=15000,O15="NO"),"Enhanced RT","Basic RT")))))),"")</f>
        <v/>
      </c>
      <c r="R15" s="259"/>
      <c r="S15" s="259"/>
      <c r="T15" s="261"/>
    </row>
    <row r="16" spans="1:20" s="28" customFormat="1" x14ac:dyDescent="0.2">
      <c r="A16" s="247"/>
      <c r="B16" s="499"/>
      <c r="C16" s="500"/>
      <c r="D16" s="500"/>
      <c r="E16" s="248"/>
      <c r="F16" s="248"/>
      <c r="G16" s="248"/>
      <c r="H16" s="182" t="str">
        <f t="shared" si="0"/>
        <v/>
      </c>
      <c r="I16" s="246"/>
      <c r="J16" s="183" t="str">
        <f t="shared" si="1"/>
        <v/>
      </c>
      <c r="K16" s="183" t="str">
        <f t="shared" si="2"/>
        <v/>
      </c>
      <c r="L16" s="184" t="str">
        <f t="shared" si="3"/>
        <v/>
      </c>
      <c r="M16" s="184" t="str">
        <f t="shared" si="4"/>
        <v/>
      </c>
      <c r="N16" s="246"/>
      <c r="O16" s="259"/>
      <c r="P16" s="259"/>
      <c r="Q16" s="185" t="str">
        <f t="shared" si="5"/>
        <v/>
      </c>
      <c r="R16" s="259"/>
      <c r="S16" s="259"/>
      <c r="T16" s="261"/>
    </row>
    <row r="17" spans="1:20" s="28" customFormat="1" x14ac:dyDescent="0.2">
      <c r="A17" s="247"/>
      <c r="B17" s="499"/>
      <c r="C17" s="500"/>
      <c r="D17" s="500"/>
      <c r="E17" s="248"/>
      <c r="F17" s="248"/>
      <c r="G17" s="248"/>
      <c r="H17" s="182" t="str">
        <f t="shared" si="0"/>
        <v/>
      </c>
      <c r="I17" s="246"/>
      <c r="J17" s="183" t="str">
        <f t="shared" si="1"/>
        <v/>
      </c>
      <c r="K17" s="183" t="str">
        <f t="shared" si="2"/>
        <v/>
      </c>
      <c r="L17" s="184" t="str">
        <f t="shared" si="3"/>
        <v/>
      </c>
      <c r="M17" s="184" t="str">
        <f t="shared" si="4"/>
        <v/>
      </c>
      <c r="N17" s="246"/>
      <c r="O17" s="259"/>
      <c r="P17" s="259"/>
      <c r="Q17" s="185" t="str">
        <f t="shared" si="5"/>
        <v/>
      </c>
      <c r="R17" s="259"/>
      <c r="S17" s="259"/>
      <c r="T17" s="261"/>
    </row>
    <row r="18" spans="1:20" s="28" customFormat="1" x14ac:dyDescent="0.2">
      <c r="A18" s="247"/>
      <c r="B18" s="499"/>
      <c r="C18" s="500"/>
      <c r="D18" s="500"/>
      <c r="E18" s="248"/>
      <c r="F18" s="248"/>
      <c r="G18" s="248"/>
      <c r="H18" s="182" t="str">
        <f t="shared" si="0"/>
        <v/>
      </c>
      <c r="I18" s="246"/>
      <c r="J18" s="183" t="str">
        <f t="shared" si="1"/>
        <v/>
      </c>
      <c r="K18" s="183" t="str">
        <f t="shared" si="2"/>
        <v/>
      </c>
      <c r="L18" s="184" t="str">
        <f t="shared" si="3"/>
        <v/>
      </c>
      <c r="M18" s="184" t="str">
        <f t="shared" si="4"/>
        <v/>
      </c>
      <c r="N18" s="246"/>
      <c r="O18" s="259"/>
      <c r="P18" s="259"/>
      <c r="Q18" s="185" t="str">
        <f t="shared" si="5"/>
        <v/>
      </c>
      <c r="R18" s="259"/>
      <c r="S18" s="259"/>
      <c r="T18" s="261"/>
    </row>
    <row r="19" spans="1:20" s="28" customFormat="1" x14ac:dyDescent="0.2">
      <c r="A19" s="247"/>
      <c r="B19" s="499"/>
      <c r="C19" s="500"/>
      <c r="D19" s="500"/>
      <c r="E19" s="248"/>
      <c r="F19" s="248"/>
      <c r="G19" s="248"/>
      <c r="H19" s="182" t="str">
        <f t="shared" si="0"/>
        <v/>
      </c>
      <c r="I19" s="246"/>
      <c r="J19" s="183" t="str">
        <f t="shared" si="1"/>
        <v/>
      </c>
      <c r="K19" s="183" t="str">
        <f t="shared" si="2"/>
        <v/>
      </c>
      <c r="L19" s="184" t="str">
        <f t="shared" si="3"/>
        <v/>
      </c>
      <c r="M19" s="184" t="str">
        <f t="shared" si="4"/>
        <v/>
      </c>
      <c r="N19" s="246"/>
      <c r="O19" s="259"/>
      <c r="P19" s="259"/>
      <c r="Q19" s="185" t="str">
        <f t="shared" si="5"/>
        <v/>
      </c>
      <c r="R19" s="259"/>
      <c r="S19" s="259"/>
      <c r="T19" s="261"/>
    </row>
    <row r="20" spans="1:20" s="28" customFormat="1" x14ac:dyDescent="0.2">
      <c r="A20" s="247"/>
      <c r="B20" s="507"/>
      <c r="C20" s="508"/>
      <c r="D20" s="509"/>
      <c r="E20" s="248"/>
      <c r="F20" s="248"/>
      <c r="G20" s="248"/>
      <c r="H20" s="182" t="str">
        <f t="shared" si="0"/>
        <v/>
      </c>
      <c r="I20" s="246"/>
      <c r="J20" s="183" t="str">
        <f t="shared" si="1"/>
        <v/>
      </c>
      <c r="K20" s="183" t="str">
        <f t="shared" si="2"/>
        <v/>
      </c>
      <c r="L20" s="184" t="str">
        <f t="shared" si="3"/>
        <v/>
      </c>
      <c r="M20" s="184" t="str">
        <f t="shared" si="4"/>
        <v/>
      </c>
      <c r="N20" s="246"/>
      <c r="O20" s="259"/>
      <c r="P20" s="259"/>
      <c r="Q20" s="185" t="str">
        <f t="shared" si="5"/>
        <v/>
      </c>
      <c r="R20" s="259"/>
      <c r="S20" s="259"/>
      <c r="T20" s="261"/>
    </row>
    <row r="21" spans="1:20" s="28" customFormat="1" x14ac:dyDescent="0.2">
      <c r="A21" s="247"/>
      <c r="B21" s="507"/>
      <c r="C21" s="508"/>
      <c r="D21" s="509"/>
      <c r="E21" s="248"/>
      <c r="F21" s="248"/>
      <c r="G21" s="248"/>
      <c r="H21" s="182" t="str">
        <f t="shared" si="0"/>
        <v/>
      </c>
      <c r="I21" s="246"/>
      <c r="J21" s="183" t="str">
        <f t="shared" si="1"/>
        <v/>
      </c>
      <c r="K21" s="183" t="str">
        <f t="shared" si="2"/>
        <v/>
      </c>
      <c r="L21" s="184" t="str">
        <f t="shared" si="3"/>
        <v/>
      </c>
      <c r="M21" s="184" t="str">
        <f t="shared" si="4"/>
        <v/>
      </c>
      <c r="N21" s="246"/>
      <c r="O21" s="259"/>
      <c r="P21" s="259"/>
      <c r="Q21" s="185" t="str">
        <f t="shared" si="5"/>
        <v/>
      </c>
      <c r="R21" s="259"/>
      <c r="S21" s="259"/>
      <c r="T21" s="261"/>
    </row>
    <row r="22" spans="1:20" s="28" customFormat="1" x14ac:dyDescent="0.2">
      <c r="A22" s="245"/>
      <c r="B22" s="507"/>
      <c r="C22" s="508"/>
      <c r="D22" s="509"/>
      <c r="E22" s="248"/>
      <c r="F22" s="248"/>
      <c r="G22" s="248"/>
      <c r="H22" s="182" t="str">
        <f t="shared" si="0"/>
        <v/>
      </c>
      <c r="I22" s="246"/>
      <c r="J22" s="183" t="str">
        <f t="shared" si="1"/>
        <v/>
      </c>
      <c r="K22" s="183" t="str">
        <f t="shared" si="2"/>
        <v/>
      </c>
      <c r="L22" s="184" t="str">
        <f t="shared" si="3"/>
        <v/>
      </c>
      <c r="M22" s="184" t="str">
        <f t="shared" si="4"/>
        <v/>
      </c>
      <c r="N22" s="246"/>
      <c r="O22" s="259"/>
      <c r="P22" s="259"/>
      <c r="Q22" s="185" t="str">
        <f t="shared" si="5"/>
        <v/>
      </c>
      <c r="R22" s="259"/>
      <c r="S22" s="259"/>
      <c r="T22" s="261"/>
    </row>
    <row r="23" spans="1:20" s="28" customFormat="1" x14ac:dyDescent="0.2">
      <c r="A23" s="249"/>
      <c r="B23" s="507"/>
      <c r="C23" s="508"/>
      <c r="D23" s="509"/>
      <c r="E23" s="250"/>
      <c r="F23" s="250"/>
      <c r="G23" s="250"/>
      <c r="H23" s="182" t="str">
        <f t="shared" si="0"/>
        <v/>
      </c>
      <c r="I23" s="246"/>
      <c r="J23" s="183" t="str">
        <f t="shared" si="1"/>
        <v/>
      </c>
      <c r="K23" s="183" t="str">
        <f t="shared" si="2"/>
        <v/>
      </c>
      <c r="L23" s="184" t="str">
        <f t="shared" si="3"/>
        <v/>
      </c>
      <c r="M23" s="184" t="str">
        <f t="shared" si="4"/>
        <v/>
      </c>
      <c r="N23" s="246"/>
      <c r="O23" s="259"/>
      <c r="P23" s="259"/>
      <c r="Q23" s="185" t="str">
        <f t="shared" si="5"/>
        <v/>
      </c>
      <c r="R23" s="259"/>
      <c r="S23" s="259"/>
      <c r="T23" s="261"/>
    </row>
    <row r="24" spans="1:20" s="28" customFormat="1" x14ac:dyDescent="0.2">
      <c r="A24" s="249"/>
      <c r="B24" s="507"/>
      <c r="C24" s="508"/>
      <c r="D24" s="509"/>
      <c r="E24" s="251"/>
      <c r="F24" s="251"/>
      <c r="G24" s="251"/>
      <c r="H24" s="182" t="str">
        <f t="shared" si="0"/>
        <v/>
      </c>
      <c r="I24" s="246"/>
      <c r="J24" s="183" t="str">
        <f t="shared" si="1"/>
        <v/>
      </c>
      <c r="K24" s="183" t="str">
        <f t="shared" si="2"/>
        <v/>
      </c>
      <c r="L24" s="184" t="str">
        <f t="shared" si="3"/>
        <v/>
      </c>
      <c r="M24" s="184" t="str">
        <f t="shared" si="4"/>
        <v/>
      </c>
      <c r="N24" s="246"/>
      <c r="O24" s="259"/>
      <c r="P24" s="259"/>
      <c r="Q24" s="185" t="str">
        <f t="shared" si="5"/>
        <v/>
      </c>
      <c r="R24" s="259"/>
      <c r="S24" s="259"/>
      <c r="T24" s="261"/>
    </row>
    <row r="25" spans="1:20" s="28" customFormat="1" x14ac:dyDescent="0.2">
      <c r="A25" s="249"/>
      <c r="B25" s="507"/>
      <c r="C25" s="508"/>
      <c r="D25" s="509"/>
      <c r="E25" s="251"/>
      <c r="F25" s="251"/>
      <c r="G25" s="251"/>
      <c r="H25" s="182" t="str">
        <f t="shared" si="0"/>
        <v/>
      </c>
      <c r="I25" s="246"/>
      <c r="J25" s="183" t="str">
        <f t="shared" si="1"/>
        <v/>
      </c>
      <c r="K25" s="183" t="str">
        <f t="shared" si="2"/>
        <v/>
      </c>
      <c r="L25" s="184" t="str">
        <f t="shared" si="3"/>
        <v/>
      </c>
      <c r="M25" s="184" t="str">
        <f t="shared" si="4"/>
        <v/>
      </c>
      <c r="N25" s="246"/>
      <c r="O25" s="259"/>
      <c r="P25" s="259"/>
      <c r="Q25" s="185" t="str">
        <f t="shared" si="5"/>
        <v/>
      </c>
      <c r="R25" s="259"/>
      <c r="S25" s="259"/>
      <c r="T25" s="261"/>
    </row>
    <row r="26" spans="1:20" s="28" customFormat="1" x14ac:dyDescent="0.2">
      <c r="A26" s="249"/>
      <c r="B26" s="507"/>
      <c r="C26" s="508"/>
      <c r="D26" s="509"/>
      <c r="E26" s="251"/>
      <c r="F26" s="251"/>
      <c r="G26" s="251"/>
      <c r="H26" s="182" t="str">
        <f t="shared" si="0"/>
        <v/>
      </c>
      <c r="I26" s="246"/>
      <c r="J26" s="183" t="str">
        <f t="shared" si="1"/>
        <v/>
      </c>
      <c r="K26" s="183" t="str">
        <f t="shared" si="2"/>
        <v/>
      </c>
      <c r="L26" s="184" t="str">
        <f t="shared" si="3"/>
        <v/>
      </c>
      <c r="M26" s="184" t="str">
        <f t="shared" si="4"/>
        <v/>
      </c>
      <c r="N26" s="246"/>
      <c r="O26" s="259"/>
      <c r="P26" s="259"/>
      <c r="Q26" s="185" t="str">
        <f t="shared" si="5"/>
        <v/>
      </c>
      <c r="R26" s="259"/>
      <c r="S26" s="259"/>
      <c r="T26" s="261"/>
    </row>
    <row r="27" spans="1:20" s="28" customFormat="1" x14ac:dyDescent="0.2">
      <c r="A27" s="247"/>
      <c r="B27" s="507"/>
      <c r="C27" s="508"/>
      <c r="D27" s="509"/>
      <c r="E27" s="248"/>
      <c r="F27" s="248"/>
      <c r="G27" s="248"/>
      <c r="H27" s="182" t="str">
        <f t="shared" si="0"/>
        <v/>
      </c>
      <c r="I27" s="246"/>
      <c r="J27" s="183" t="str">
        <f t="shared" si="1"/>
        <v/>
      </c>
      <c r="K27" s="183" t="str">
        <f t="shared" si="2"/>
        <v/>
      </c>
      <c r="L27" s="184" t="str">
        <f t="shared" si="3"/>
        <v/>
      </c>
      <c r="M27" s="184" t="str">
        <f t="shared" si="4"/>
        <v/>
      </c>
      <c r="N27" s="246"/>
      <c r="O27" s="259"/>
      <c r="P27" s="259"/>
      <c r="Q27" s="185" t="str">
        <f t="shared" si="5"/>
        <v/>
      </c>
      <c r="R27" s="259"/>
      <c r="S27" s="259"/>
      <c r="T27" s="261"/>
    </row>
    <row r="28" spans="1:20" s="28" customFormat="1" x14ac:dyDescent="0.2">
      <c r="A28" s="247"/>
      <c r="B28" s="507"/>
      <c r="C28" s="508"/>
      <c r="D28" s="509"/>
      <c r="E28" s="248"/>
      <c r="F28" s="248"/>
      <c r="G28" s="248"/>
      <c r="H28" s="182" t="str">
        <f t="shared" si="0"/>
        <v/>
      </c>
      <c r="I28" s="246"/>
      <c r="J28" s="183" t="str">
        <f t="shared" si="1"/>
        <v/>
      </c>
      <c r="K28" s="183" t="str">
        <f t="shared" si="2"/>
        <v/>
      </c>
      <c r="L28" s="184" t="str">
        <f t="shared" si="3"/>
        <v/>
      </c>
      <c r="M28" s="184" t="str">
        <f t="shared" si="4"/>
        <v/>
      </c>
      <c r="N28" s="246"/>
      <c r="O28" s="259"/>
      <c r="P28" s="259"/>
      <c r="Q28" s="185" t="str">
        <f t="shared" si="5"/>
        <v/>
      </c>
      <c r="R28" s="259"/>
      <c r="S28" s="259"/>
      <c r="T28" s="261"/>
    </row>
    <row r="29" spans="1:20" s="28" customFormat="1" x14ac:dyDescent="0.2">
      <c r="A29" s="247"/>
      <c r="B29" s="507"/>
      <c r="C29" s="508"/>
      <c r="D29" s="509"/>
      <c r="E29" s="248"/>
      <c r="F29" s="248"/>
      <c r="G29" s="248"/>
      <c r="H29" s="182" t="str">
        <f t="shared" si="0"/>
        <v/>
      </c>
      <c r="I29" s="246"/>
      <c r="J29" s="183" t="str">
        <f t="shared" si="1"/>
        <v/>
      </c>
      <c r="K29" s="183" t="str">
        <f t="shared" si="2"/>
        <v/>
      </c>
      <c r="L29" s="184" t="str">
        <f t="shared" si="3"/>
        <v/>
      </c>
      <c r="M29" s="184" t="str">
        <f t="shared" si="4"/>
        <v/>
      </c>
      <c r="N29" s="246"/>
      <c r="O29" s="259"/>
      <c r="P29" s="259"/>
      <c r="Q29" s="185" t="str">
        <f t="shared" si="5"/>
        <v/>
      </c>
      <c r="R29" s="259"/>
      <c r="S29" s="259"/>
      <c r="T29" s="261"/>
    </row>
    <row r="30" spans="1:20" s="28" customFormat="1" x14ac:dyDescent="0.2">
      <c r="A30" s="247"/>
      <c r="B30" s="507"/>
      <c r="C30" s="508"/>
      <c r="D30" s="509"/>
      <c r="E30" s="248"/>
      <c r="F30" s="248"/>
      <c r="G30" s="248"/>
      <c r="H30" s="182" t="str">
        <f t="shared" si="0"/>
        <v/>
      </c>
      <c r="I30" s="246"/>
      <c r="J30" s="183" t="str">
        <f t="shared" si="1"/>
        <v/>
      </c>
      <c r="K30" s="183" t="str">
        <f t="shared" si="2"/>
        <v/>
      </c>
      <c r="L30" s="184" t="str">
        <f t="shared" si="3"/>
        <v/>
      </c>
      <c r="M30" s="184" t="str">
        <f t="shared" si="4"/>
        <v/>
      </c>
      <c r="N30" s="246"/>
      <c r="O30" s="259"/>
      <c r="P30" s="259"/>
      <c r="Q30" s="185" t="str">
        <f t="shared" si="5"/>
        <v/>
      </c>
      <c r="R30" s="259"/>
      <c r="S30" s="259"/>
      <c r="T30" s="261" t="s">
        <v>8</v>
      </c>
    </row>
    <row r="31" spans="1:20" s="28" customFormat="1" x14ac:dyDescent="0.2">
      <c r="A31" s="245"/>
      <c r="B31" s="507"/>
      <c r="C31" s="508"/>
      <c r="D31" s="509"/>
      <c r="E31" s="248"/>
      <c r="F31" s="248"/>
      <c r="G31" s="248"/>
      <c r="H31" s="182" t="str">
        <f t="shared" si="0"/>
        <v/>
      </c>
      <c r="I31" s="246"/>
      <c r="J31" s="183" t="str">
        <f t="shared" si="1"/>
        <v/>
      </c>
      <c r="K31" s="183" t="str">
        <f t="shared" si="2"/>
        <v/>
      </c>
      <c r="L31" s="184" t="str">
        <f t="shared" si="3"/>
        <v/>
      </c>
      <c r="M31" s="184" t="str">
        <f t="shared" si="4"/>
        <v/>
      </c>
      <c r="N31" s="246"/>
      <c r="O31" s="259"/>
      <c r="P31" s="259"/>
      <c r="Q31" s="185" t="str">
        <f t="shared" si="5"/>
        <v/>
      </c>
      <c r="R31" s="259"/>
      <c r="S31" s="259"/>
      <c r="T31" s="261"/>
    </row>
    <row r="32" spans="1:20" s="28" customFormat="1" x14ac:dyDescent="0.2">
      <c r="A32" s="247"/>
      <c r="B32" s="507"/>
      <c r="C32" s="508"/>
      <c r="D32" s="509"/>
      <c r="E32" s="248"/>
      <c r="F32" s="248"/>
      <c r="G32" s="248"/>
      <c r="H32" s="182" t="str">
        <f t="shared" si="0"/>
        <v/>
      </c>
      <c r="I32" s="246"/>
      <c r="J32" s="183" t="str">
        <f t="shared" si="1"/>
        <v/>
      </c>
      <c r="K32" s="183" t="str">
        <f t="shared" si="2"/>
        <v/>
      </c>
      <c r="L32" s="184" t="str">
        <f t="shared" si="3"/>
        <v/>
      </c>
      <c r="M32" s="184" t="str">
        <f t="shared" si="4"/>
        <v/>
      </c>
      <c r="N32" s="246"/>
      <c r="O32" s="259"/>
      <c r="P32" s="259"/>
      <c r="Q32" s="185" t="str">
        <f t="shared" si="5"/>
        <v/>
      </c>
      <c r="R32" s="259"/>
      <c r="S32" s="259"/>
      <c r="T32" s="261"/>
    </row>
    <row r="33" spans="1:20" s="28" customFormat="1" x14ac:dyDescent="0.2">
      <c r="A33" s="247"/>
      <c r="B33" s="507"/>
      <c r="C33" s="508"/>
      <c r="D33" s="509"/>
      <c r="E33" s="248"/>
      <c r="F33" s="248"/>
      <c r="G33" s="248"/>
      <c r="H33" s="182" t="str">
        <f t="shared" si="0"/>
        <v/>
      </c>
      <c r="I33" s="246"/>
      <c r="J33" s="183" t="str">
        <f t="shared" si="1"/>
        <v/>
      </c>
      <c r="K33" s="183" t="str">
        <f t="shared" si="2"/>
        <v/>
      </c>
      <c r="L33" s="184" t="str">
        <f t="shared" si="3"/>
        <v/>
      </c>
      <c r="M33" s="184" t="str">
        <f t="shared" si="4"/>
        <v/>
      </c>
      <c r="N33" s="246"/>
      <c r="O33" s="259"/>
      <c r="P33" s="259"/>
      <c r="Q33" s="185" t="str">
        <f t="shared" si="5"/>
        <v/>
      </c>
      <c r="R33" s="259"/>
      <c r="S33" s="259"/>
      <c r="T33" s="261"/>
    </row>
    <row r="34" spans="1:20" s="28" customFormat="1" x14ac:dyDescent="0.2">
      <c r="A34" s="247"/>
      <c r="B34" s="507"/>
      <c r="C34" s="508"/>
      <c r="D34" s="509"/>
      <c r="E34" s="248"/>
      <c r="F34" s="248"/>
      <c r="G34" s="248"/>
      <c r="H34" s="182" t="str">
        <f t="shared" si="0"/>
        <v/>
      </c>
      <c r="I34" s="246"/>
      <c r="J34" s="183" t="str">
        <f t="shared" si="1"/>
        <v/>
      </c>
      <c r="K34" s="183" t="str">
        <f t="shared" si="2"/>
        <v/>
      </c>
      <c r="L34" s="184" t="str">
        <f t="shared" si="3"/>
        <v/>
      </c>
      <c r="M34" s="184" t="str">
        <f t="shared" si="4"/>
        <v/>
      </c>
      <c r="N34" s="246"/>
      <c r="O34" s="259"/>
      <c r="P34" s="259"/>
      <c r="Q34" s="185" t="str">
        <f t="shared" si="5"/>
        <v/>
      </c>
      <c r="R34" s="259"/>
      <c r="S34" s="259"/>
      <c r="T34" s="261"/>
    </row>
    <row r="35" spans="1:20" s="28" customFormat="1" x14ac:dyDescent="0.2">
      <c r="A35" s="247"/>
      <c r="B35" s="507"/>
      <c r="C35" s="508"/>
      <c r="D35" s="509"/>
      <c r="E35" s="248"/>
      <c r="F35" s="248"/>
      <c r="G35" s="248"/>
      <c r="H35" s="182" t="str">
        <f t="shared" si="0"/>
        <v/>
      </c>
      <c r="I35" s="246"/>
      <c r="J35" s="183" t="str">
        <f t="shared" si="1"/>
        <v/>
      </c>
      <c r="K35" s="183" t="str">
        <f t="shared" si="2"/>
        <v/>
      </c>
      <c r="L35" s="184" t="str">
        <f t="shared" si="3"/>
        <v/>
      </c>
      <c r="M35" s="184" t="str">
        <f t="shared" si="4"/>
        <v/>
      </c>
      <c r="N35" s="246"/>
      <c r="O35" s="259"/>
      <c r="P35" s="259"/>
      <c r="Q35" s="185" t="str">
        <f t="shared" si="5"/>
        <v/>
      </c>
      <c r="R35" s="259"/>
      <c r="S35" s="259"/>
      <c r="T35" s="261"/>
    </row>
    <row r="36" spans="1:20" s="28" customFormat="1" x14ac:dyDescent="0.2">
      <c r="A36" s="245"/>
      <c r="B36" s="507"/>
      <c r="C36" s="508"/>
      <c r="D36" s="509"/>
      <c r="E36" s="248"/>
      <c r="F36" s="248"/>
      <c r="G36" s="248"/>
      <c r="H36" s="182" t="str">
        <f t="shared" si="0"/>
        <v/>
      </c>
      <c r="I36" s="246"/>
      <c r="J36" s="183" t="str">
        <f t="shared" si="1"/>
        <v/>
      </c>
      <c r="K36" s="183" t="str">
        <f t="shared" si="2"/>
        <v/>
      </c>
      <c r="L36" s="184" t="str">
        <f t="shared" si="3"/>
        <v/>
      </c>
      <c r="M36" s="184" t="str">
        <f t="shared" si="4"/>
        <v/>
      </c>
      <c r="N36" s="246"/>
      <c r="O36" s="259"/>
      <c r="P36" s="259"/>
      <c r="Q36" s="185" t="str">
        <f t="shared" si="5"/>
        <v/>
      </c>
      <c r="R36" s="259"/>
      <c r="S36" s="259"/>
      <c r="T36" s="261"/>
    </row>
    <row r="37" spans="1:20" s="28" customFormat="1" x14ac:dyDescent="0.2">
      <c r="A37" s="249"/>
      <c r="B37" s="507"/>
      <c r="C37" s="508"/>
      <c r="D37" s="509"/>
      <c r="E37" s="250"/>
      <c r="F37" s="250"/>
      <c r="G37" s="250"/>
      <c r="H37" s="182" t="str">
        <f t="shared" si="0"/>
        <v/>
      </c>
      <c r="I37" s="246"/>
      <c r="J37" s="183" t="str">
        <f t="shared" si="1"/>
        <v/>
      </c>
      <c r="K37" s="183" t="str">
        <f t="shared" si="2"/>
        <v/>
      </c>
      <c r="L37" s="184" t="str">
        <f t="shared" si="3"/>
        <v/>
      </c>
      <c r="M37" s="184" t="str">
        <f t="shared" si="4"/>
        <v/>
      </c>
      <c r="N37" s="246"/>
      <c r="O37" s="259"/>
      <c r="P37" s="259"/>
      <c r="Q37" s="185" t="str">
        <f t="shared" si="5"/>
        <v/>
      </c>
      <c r="R37" s="259"/>
      <c r="S37" s="259"/>
      <c r="T37" s="261"/>
    </row>
    <row r="38" spans="1:20" s="28" customFormat="1" x14ac:dyDescent="0.2">
      <c r="A38" s="249"/>
      <c r="B38" s="507"/>
      <c r="C38" s="508"/>
      <c r="D38" s="509"/>
      <c r="E38" s="251"/>
      <c r="F38" s="251"/>
      <c r="G38" s="251"/>
      <c r="H38" s="182" t="str">
        <f t="shared" si="0"/>
        <v/>
      </c>
      <c r="I38" s="246"/>
      <c r="J38" s="183" t="str">
        <f t="shared" si="1"/>
        <v/>
      </c>
      <c r="K38" s="183" t="str">
        <f t="shared" si="2"/>
        <v/>
      </c>
      <c r="L38" s="184" t="str">
        <f t="shared" si="3"/>
        <v/>
      </c>
      <c r="M38" s="184" t="str">
        <f t="shared" si="4"/>
        <v/>
      </c>
      <c r="N38" s="246"/>
      <c r="O38" s="259"/>
      <c r="P38" s="259"/>
      <c r="Q38" s="185" t="str">
        <f t="shared" si="5"/>
        <v/>
      </c>
      <c r="R38" s="259"/>
      <c r="S38" s="259"/>
      <c r="T38" s="261"/>
    </row>
    <row r="39" spans="1:20" s="28" customFormat="1" x14ac:dyDescent="0.2">
      <c r="A39" s="249"/>
      <c r="B39" s="507"/>
      <c r="C39" s="508"/>
      <c r="D39" s="509"/>
      <c r="E39" s="251"/>
      <c r="F39" s="251"/>
      <c r="G39" s="251"/>
      <c r="H39" s="182" t="str">
        <f t="shared" si="0"/>
        <v/>
      </c>
      <c r="I39" s="246"/>
      <c r="J39" s="183" t="str">
        <f t="shared" si="1"/>
        <v/>
      </c>
      <c r="K39" s="183" t="str">
        <f t="shared" si="2"/>
        <v/>
      </c>
      <c r="L39" s="184" t="str">
        <f t="shared" si="3"/>
        <v/>
      </c>
      <c r="M39" s="184" t="str">
        <f t="shared" si="4"/>
        <v/>
      </c>
      <c r="N39" s="246"/>
      <c r="O39" s="259"/>
      <c r="P39" s="259"/>
      <c r="Q39" s="185" t="str">
        <f t="shared" si="5"/>
        <v/>
      </c>
      <c r="R39" s="259"/>
      <c r="S39" s="259"/>
      <c r="T39" s="261"/>
    </row>
    <row r="40" spans="1:20" s="28" customFormat="1" x14ac:dyDescent="0.2">
      <c r="A40" s="249"/>
      <c r="B40" s="507"/>
      <c r="C40" s="508"/>
      <c r="D40" s="509"/>
      <c r="E40" s="251"/>
      <c r="F40" s="251"/>
      <c r="G40" s="251"/>
      <c r="H40" s="182" t="str">
        <f t="shared" si="0"/>
        <v/>
      </c>
      <c r="I40" s="246"/>
      <c r="J40" s="183" t="str">
        <f t="shared" si="1"/>
        <v/>
      </c>
      <c r="K40" s="183" t="str">
        <f t="shared" si="2"/>
        <v/>
      </c>
      <c r="L40" s="184" t="str">
        <f t="shared" si="3"/>
        <v/>
      </c>
      <c r="M40" s="184" t="str">
        <f t="shared" si="4"/>
        <v/>
      </c>
      <c r="N40" s="246"/>
      <c r="O40" s="259"/>
      <c r="P40" s="259"/>
      <c r="Q40" s="185" t="str">
        <f t="shared" si="5"/>
        <v/>
      </c>
      <c r="R40" s="259"/>
      <c r="S40" s="259"/>
      <c r="T40" s="261"/>
    </row>
    <row r="41" spans="1:20" s="28" customFormat="1" x14ac:dyDescent="0.2">
      <c r="A41" s="247"/>
      <c r="B41" s="507"/>
      <c r="C41" s="508"/>
      <c r="D41" s="509"/>
      <c r="E41" s="248"/>
      <c r="F41" s="248"/>
      <c r="G41" s="248"/>
      <c r="H41" s="182" t="str">
        <f t="shared" si="0"/>
        <v/>
      </c>
      <c r="I41" s="246"/>
      <c r="J41" s="183" t="str">
        <f t="shared" si="1"/>
        <v/>
      </c>
      <c r="K41" s="183" t="str">
        <f t="shared" si="2"/>
        <v/>
      </c>
      <c r="L41" s="184" t="str">
        <f t="shared" si="3"/>
        <v/>
      </c>
      <c r="M41" s="184" t="str">
        <f t="shared" si="4"/>
        <v/>
      </c>
      <c r="N41" s="246"/>
      <c r="O41" s="259"/>
      <c r="P41" s="259"/>
      <c r="Q41" s="185" t="str">
        <f t="shared" si="5"/>
        <v/>
      </c>
      <c r="R41" s="259"/>
      <c r="S41" s="259"/>
      <c r="T41" s="261"/>
    </row>
    <row r="42" spans="1:20" s="28" customFormat="1" x14ac:dyDescent="0.2">
      <c r="A42" s="247"/>
      <c r="B42" s="507"/>
      <c r="C42" s="508"/>
      <c r="D42" s="509"/>
      <c r="E42" s="248"/>
      <c r="F42" s="248"/>
      <c r="G42" s="248"/>
      <c r="H42" s="182" t="str">
        <f t="shared" si="0"/>
        <v/>
      </c>
      <c r="I42" s="246"/>
      <c r="J42" s="183" t="str">
        <f t="shared" si="1"/>
        <v/>
      </c>
      <c r="K42" s="183" t="str">
        <f t="shared" si="2"/>
        <v/>
      </c>
      <c r="L42" s="184" t="str">
        <f t="shared" si="3"/>
        <v/>
      </c>
      <c r="M42" s="184" t="str">
        <f t="shared" si="4"/>
        <v/>
      </c>
      <c r="N42" s="246"/>
      <c r="O42" s="259"/>
      <c r="P42" s="259"/>
      <c r="Q42" s="185" t="str">
        <f t="shared" si="5"/>
        <v/>
      </c>
      <c r="R42" s="259"/>
      <c r="S42" s="259"/>
      <c r="T42" s="261"/>
    </row>
    <row r="43" spans="1:20" s="28" customFormat="1" x14ac:dyDescent="0.2">
      <c r="A43" s="247"/>
      <c r="B43" s="507"/>
      <c r="C43" s="508"/>
      <c r="D43" s="509"/>
      <c r="E43" s="248"/>
      <c r="F43" s="248"/>
      <c r="G43" s="248"/>
      <c r="H43" s="182" t="str">
        <f t="shared" si="0"/>
        <v/>
      </c>
      <c r="I43" s="246"/>
      <c r="J43" s="183" t="str">
        <f t="shared" si="1"/>
        <v/>
      </c>
      <c r="K43" s="183" t="str">
        <f t="shared" si="2"/>
        <v/>
      </c>
      <c r="L43" s="184" t="str">
        <f t="shared" si="3"/>
        <v/>
      </c>
      <c r="M43" s="184" t="str">
        <f t="shared" si="4"/>
        <v/>
      </c>
      <c r="N43" s="246"/>
      <c r="O43" s="259"/>
      <c r="P43" s="259"/>
      <c r="Q43" s="185" t="str">
        <f t="shared" si="5"/>
        <v/>
      </c>
      <c r="R43" s="259"/>
      <c r="S43" s="259"/>
      <c r="T43" s="261"/>
    </row>
    <row r="44" spans="1:20" s="28" customFormat="1" x14ac:dyDescent="0.2">
      <c r="A44" s="247"/>
      <c r="B44" s="507"/>
      <c r="C44" s="508"/>
      <c r="D44" s="509"/>
      <c r="E44" s="248"/>
      <c r="F44" s="248"/>
      <c r="G44" s="248"/>
      <c r="H44" s="182" t="str">
        <f t="shared" si="0"/>
        <v/>
      </c>
      <c r="I44" s="246"/>
      <c r="J44" s="183" t="str">
        <f t="shared" si="1"/>
        <v/>
      </c>
      <c r="K44" s="183" t="str">
        <f t="shared" si="2"/>
        <v/>
      </c>
      <c r="L44" s="184" t="str">
        <f t="shared" si="3"/>
        <v/>
      </c>
      <c r="M44" s="184" t="str">
        <f t="shared" si="4"/>
        <v/>
      </c>
      <c r="N44" s="246"/>
      <c r="O44" s="259"/>
      <c r="P44" s="259"/>
      <c r="Q44" s="185" t="str">
        <f t="shared" si="5"/>
        <v/>
      </c>
      <c r="R44" s="259"/>
      <c r="S44" s="259"/>
      <c r="T44" s="261"/>
    </row>
    <row r="45" spans="1:20" s="28" customFormat="1" x14ac:dyDescent="0.2">
      <c r="A45" s="245"/>
      <c r="B45" s="507"/>
      <c r="C45" s="508"/>
      <c r="D45" s="509"/>
      <c r="E45" s="248"/>
      <c r="F45" s="248"/>
      <c r="G45" s="248"/>
      <c r="H45" s="182" t="str">
        <f t="shared" si="0"/>
        <v/>
      </c>
      <c r="I45" s="246"/>
      <c r="J45" s="183" t="str">
        <f t="shared" si="1"/>
        <v/>
      </c>
      <c r="K45" s="183" t="str">
        <f t="shared" si="2"/>
        <v/>
      </c>
      <c r="L45" s="184" t="str">
        <f t="shared" si="3"/>
        <v/>
      </c>
      <c r="M45" s="184" t="str">
        <f t="shared" si="4"/>
        <v/>
      </c>
      <c r="N45" s="246"/>
      <c r="O45" s="259"/>
      <c r="P45" s="259"/>
      <c r="Q45" s="185" t="str">
        <f t="shared" si="5"/>
        <v/>
      </c>
      <c r="R45" s="259"/>
      <c r="S45" s="259"/>
      <c r="T45" s="261"/>
    </row>
    <row r="46" spans="1:20" s="28" customFormat="1" x14ac:dyDescent="0.2">
      <c r="A46" s="249"/>
      <c r="B46" s="507"/>
      <c r="C46" s="508"/>
      <c r="D46" s="509"/>
      <c r="E46" s="250"/>
      <c r="F46" s="250"/>
      <c r="G46" s="250"/>
      <c r="H46" s="182" t="str">
        <f t="shared" si="0"/>
        <v/>
      </c>
      <c r="I46" s="246"/>
      <c r="J46" s="183" t="str">
        <f t="shared" si="1"/>
        <v/>
      </c>
      <c r="K46" s="183" t="str">
        <f t="shared" si="2"/>
        <v/>
      </c>
      <c r="L46" s="184" t="str">
        <f t="shared" si="3"/>
        <v/>
      </c>
      <c r="M46" s="184" t="str">
        <f t="shared" si="4"/>
        <v/>
      </c>
      <c r="N46" s="246"/>
      <c r="O46" s="259"/>
      <c r="P46" s="259"/>
      <c r="Q46" s="185" t="str">
        <f t="shared" si="5"/>
        <v/>
      </c>
      <c r="R46" s="259"/>
      <c r="S46" s="259"/>
      <c r="T46" s="261"/>
    </row>
    <row r="47" spans="1:20" s="28" customFormat="1" x14ac:dyDescent="0.2">
      <c r="A47" s="249"/>
      <c r="B47" s="507"/>
      <c r="C47" s="508"/>
      <c r="D47" s="509"/>
      <c r="E47" s="251"/>
      <c r="F47" s="251"/>
      <c r="G47" s="251"/>
      <c r="H47" s="182" t="str">
        <f t="shared" si="0"/>
        <v/>
      </c>
      <c r="I47" s="246"/>
      <c r="J47" s="183" t="str">
        <f t="shared" si="1"/>
        <v/>
      </c>
      <c r="K47" s="183" t="str">
        <f t="shared" si="2"/>
        <v/>
      </c>
      <c r="L47" s="184" t="str">
        <f t="shared" si="3"/>
        <v/>
      </c>
      <c r="M47" s="184" t="str">
        <f t="shared" si="4"/>
        <v/>
      </c>
      <c r="N47" s="246"/>
      <c r="O47" s="259"/>
      <c r="P47" s="259"/>
      <c r="Q47" s="185" t="str">
        <f t="shared" si="5"/>
        <v/>
      </c>
      <c r="R47" s="259"/>
      <c r="S47" s="259"/>
      <c r="T47" s="261"/>
    </row>
    <row r="48" spans="1:20" s="28" customFormat="1" x14ac:dyDescent="0.2">
      <c r="A48" s="249"/>
      <c r="B48" s="507"/>
      <c r="C48" s="508"/>
      <c r="D48" s="509"/>
      <c r="E48" s="251"/>
      <c r="F48" s="251"/>
      <c r="G48" s="251"/>
      <c r="H48" s="182" t="str">
        <f t="shared" si="0"/>
        <v/>
      </c>
      <c r="I48" s="246"/>
      <c r="J48" s="183" t="str">
        <f t="shared" si="1"/>
        <v/>
      </c>
      <c r="K48" s="183" t="str">
        <f t="shared" si="2"/>
        <v/>
      </c>
      <c r="L48" s="184" t="str">
        <f t="shared" si="3"/>
        <v/>
      </c>
      <c r="M48" s="184" t="str">
        <f t="shared" si="4"/>
        <v/>
      </c>
      <c r="N48" s="246"/>
      <c r="O48" s="259"/>
      <c r="P48" s="259"/>
      <c r="Q48" s="185" t="str">
        <f t="shared" si="5"/>
        <v/>
      </c>
      <c r="R48" s="259"/>
      <c r="S48" s="259"/>
      <c r="T48" s="261"/>
    </row>
    <row r="49" spans="1:20" s="28" customFormat="1" x14ac:dyDescent="0.2">
      <c r="A49" s="249"/>
      <c r="B49" s="507"/>
      <c r="C49" s="508"/>
      <c r="D49" s="509"/>
      <c r="E49" s="251"/>
      <c r="F49" s="251"/>
      <c r="G49" s="251"/>
      <c r="H49" s="182" t="str">
        <f t="shared" si="0"/>
        <v/>
      </c>
      <c r="I49" s="246"/>
      <c r="J49" s="183" t="str">
        <f t="shared" si="1"/>
        <v/>
      </c>
      <c r="K49" s="183" t="str">
        <f t="shared" si="2"/>
        <v/>
      </c>
      <c r="L49" s="184" t="str">
        <f t="shared" si="3"/>
        <v/>
      </c>
      <c r="M49" s="184" t="str">
        <f t="shared" si="4"/>
        <v/>
      </c>
      <c r="N49" s="246"/>
      <c r="O49" s="259"/>
      <c r="P49" s="259"/>
      <c r="Q49" s="185" t="str">
        <f t="shared" si="5"/>
        <v/>
      </c>
      <c r="R49" s="259"/>
      <c r="S49" s="259"/>
      <c r="T49" s="261"/>
    </row>
    <row r="50" spans="1:20" s="28" customFormat="1" x14ac:dyDescent="0.2">
      <c r="A50" s="247"/>
      <c r="B50" s="508"/>
      <c r="C50" s="508"/>
      <c r="D50" s="508"/>
      <c r="E50" s="248"/>
      <c r="F50" s="248"/>
      <c r="G50" s="248"/>
      <c r="H50" s="182" t="str">
        <f t="shared" si="0"/>
        <v/>
      </c>
      <c r="I50" s="246"/>
      <c r="J50" s="183" t="str">
        <f t="shared" si="1"/>
        <v/>
      </c>
      <c r="K50" s="183" t="str">
        <f t="shared" si="2"/>
        <v/>
      </c>
      <c r="L50" s="184" t="str">
        <f t="shared" si="3"/>
        <v/>
      </c>
      <c r="M50" s="184" t="str">
        <f t="shared" si="4"/>
        <v/>
      </c>
      <c r="N50" s="246"/>
      <c r="O50" s="259"/>
      <c r="P50" s="259"/>
      <c r="Q50" s="185" t="str">
        <f t="shared" si="5"/>
        <v/>
      </c>
      <c r="R50" s="259"/>
      <c r="S50" s="259"/>
      <c r="T50" s="261"/>
    </row>
    <row r="51" spans="1:20" s="28" customFormat="1" ht="13.5" thickBot="1" x14ac:dyDescent="0.25">
      <c r="A51" s="252"/>
      <c r="B51" s="513"/>
      <c r="C51" s="513"/>
      <c r="D51" s="514"/>
      <c r="E51" s="253"/>
      <c r="F51" s="253"/>
      <c r="G51" s="253"/>
      <c r="H51" s="182" t="str">
        <f t="shared" si="0"/>
        <v/>
      </c>
      <c r="I51" s="253"/>
      <c r="J51" s="187" t="str">
        <f t="shared" si="1"/>
        <v/>
      </c>
      <c r="K51" s="187" t="str">
        <f t="shared" si="2"/>
        <v/>
      </c>
      <c r="L51" s="188" t="str">
        <f t="shared" si="3"/>
        <v/>
      </c>
      <c r="M51" s="188" t="str">
        <f t="shared" si="4"/>
        <v/>
      </c>
      <c r="N51" s="253"/>
      <c r="O51" s="260"/>
      <c r="P51" s="260"/>
      <c r="Q51" s="189" t="str">
        <f t="shared" si="5"/>
        <v/>
      </c>
      <c r="R51" s="260"/>
      <c r="S51" s="260"/>
      <c r="T51" s="262"/>
    </row>
    <row r="52" spans="1:20" s="194" customFormat="1" ht="16.5" customHeight="1" thickTop="1" thickBot="1" x14ac:dyDescent="0.25">
      <c r="A52" s="510" t="s">
        <v>18</v>
      </c>
      <c r="B52" s="511"/>
      <c r="C52" s="511"/>
      <c r="D52" s="512"/>
      <c r="E52" s="190">
        <f>SUM(E14:E51)</f>
        <v>0</v>
      </c>
      <c r="F52" s="190">
        <f>SUM(F14:F51)</f>
        <v>0</v>
      </c>
      <c r="G52" s="190">
        <f>SUM(G14:G51)</f>
        <v>0</v>
      </c>
      <c r="H52" s="190">
        <f>SUM(H14:H51)</f>
        <v>0</v>
      </c>
      <c r="I52" s="190">
        <f>SUM(I14:I51)</f>
        <v>0</v>
      </c>
      <c r="J52" s="191"/>
      <c r="K52" s="192"/>
      <c r="L52" s="190">
        <f>SUM(L14:L51)</f>
        <v>0</v>
      </c>
      <c r="M52" s="190">
        <f>SUM(M14:M51)</f>
        <v>0</v>
      </c>
      <c r="N52" s="191"/>
      <c r="O52" s="192"/>
      <c r="P52" s="192"/>
      <c r="Q52" s="192"/>
      <c r="R52" s="192"/>
      <c r="S52" s="192"/>
      <c r="T52" s="428"/>
    </row>
    <row r="53" spans="1:20" x14ac:dyDescent="0.2">
      <c r="A53" s="92"/>
      <c r="B53" s="92"/>
      <c r="C53" s="92"/>
      <c r="D53" s="92"/>
      <c r="E53" s="195"/>
    </row>
    <row r="54" spans="1:20" x14ac:dyDescent="0.2">
      <c r="A54" s="175"/>
      <c r="B54" s="196"/>
      <c r="C54" s="196"/>
      <c r="D54" s="196"/>
      <c r="E54" s="195"/>
    </row>
    <row r="55" spans="1:20" x14ac:dyDescent="0.2">
      <c r="A55" s="1"/>
      <c r="B55" s="1" t="s">
        <v>8</v>
      </c>
      <c r="C55" s="1"/>
      <c r="D55" s="1"/>
      <c r="E55" s="197"/>
      <c r="G55" s="25"/>
      <c r="H55" s="25"/>
    </row>
    <row r="56" spans="1:20" x14ac:dyDescent="0.2">
      <c r="B56" s="93"/>
      <c r="C56" s="93"/>
      <c r="D56" s="93"/>
      <c r="E56" s="198"/>
      <c r="G56" s="25"/>
      <c r="H56" s="24"/>
      <c r="I56" s="24"/>
      <c r="J56" s="29"/>
      <c r="K56" s="30"/>
    </row>
    <row r="57" spans="1:20" x14ac:dyDescent="0.2">
      <c r="A57" s="92"/>
      <c r="B57" s="92"/>
      <c r="C57" s="92"/>
      <c r="D57" s="92"/>
      <c r="E57" s="195"/>
    </row>
    <row r="58" spans="1:20" x14ac:dyDescent="0.2">
      <c r="A58" s="92"/>
      <c r="B58" s="92"/>
      <c r="C58" s="92"/>
      <c r="D58" s="92"/>
      <c r="E58" s="195"/>
      <c r="J58" s="199"/>
      <c r="K58" s="199"/>
      <c r="L58" s="200"/>
      <c r="M58" s="200"/>
      <c r="N58" s="200"/>
      <c r="O58" s="199"/>
      <c r="P58" s="199"/>
      <c r="Q58" s="199"/>
      <c r="R58" s="199"/>
      <c r="S58" s="199"/>
    </row>
    <row r="59" spans="1:20" x14ac:dyDescent="0.2">
      <c r="A59" s="92"/>
      <c r="B59" s="92"/>
      <c r="C59" s="92"/>
      <c r="D59" s="92"/>
      <c r="E59" s="195"/>
    </row>
    <row r="60" spans="1:20" x14ac:dyDescent="0.2">
      <c r="A60" s="92"/>
      <c r="B60" s="92"/>
      <c r="C60" s="92"/>
      <c r="D60" s="92"/>
      <c r="E60" s="195"/>
    </row>
    <row r="61" spans="1:20" x14ac:dyDescent="0.2">
      <c r="A61" s="10"/>
      <c r="B61" s="10"/>
      <c r="C61" s="10"/>
      <c r="D61" s="10"/>
      <c r="E61" s="179"/>
      <c r="F61" s="179"/>
    </row>
    <row r="62" spans="1:20" x14ac:dyDescent="0.2">
      <c r="B62" s="39"/>
      <c r="C62" s="21"/>
      <c r="D62" s="29"/>
      <c r="E62" s="24"/>
    </row>
    <row r="63" spans="1:20" x14ac:dyDescent="0.2">
      <c r="B63" s="39"/>
      <c r="C63" s="21"/>
      <c r="D63" s="29"/>
      <c r="E63" s="24"/>
    </row>
    <row r="64" spans="1:20" x14ac:dyDescent="0.2">
      <c r="B64" s="29"/>
      <c r="C64" s="21"/>
      <c r="D64" s="29"/>
      <c r="E64" s="24"/>
      <c r="F64" s="37"/>
    </row>
    <row r="65" spans="1:7" x14ac:dyDescent="0.2">
      <c r="A65" s="1"/>
      <c r="B65" s="21"/>
      <c r="C65" s="10"/>
      <c r="D65" s="10"/>
    </row>
    <row r="66" spans="1:7" x14ac:dyDescent="0.2">
      <c r="A66" s="21"/>
      <c r="B66" s="21"/>
      <c r="C66" s="10"/>
      <c r="D66" s="10"/>
    </row>
    <row r="67" spans="1:7" x14ac:dyDescent="0.2">
      <c r="C67" s="10"/>
    </row>
    <row r="68" spans="1:7" x14ac:dyDescent="0.2">
      <c r="A68" s="201"/>
      <c r="B68" s="202"/>
      <c r="C68" s="202"/>
      <c r="D68" s="202"/>
      <c r="E68" s="203"/>
      <c r="F68" s="204"/>
      <c r="G68" s="204"/>
    </row>
    <row r="69" spans="1:7" x14ac:dyDescent="0.2">
      <c r="A69" s="205"/>
      <c r="B69" s="206"/>
      <c r="C69" s="206"/>
      <c r="D69" s="206"/>
      <c r="E69" s="207"/>
      <c r="F69" s="208"/>
      <c r="G69" s="208"/>
    </row>
    <row r="70" spans="1:7" x14ac:dyDescent="0.2">
      <c r="A70" s="205"/>
      <c r="B70" s="206"/>
      <c r="C70" s="206"/>
      <c r="D70" s="206"/>
      <c r="E70" s="207"/>
      <c r="F70" s="208"/>
      <c r="G70" s="208"/>
    </row>
    <row r="71" spans="1:7" x14ac:dyDescent="0.2">
      <c r="A71" s="205"/>
      <c r="B71" s="206"/>
      <c r="C71" s="206"/>
      <c r="D71" s="206"/>
      <c r="E71" s="207"/>
      <c r="F71" s="208"/>
      <c r="G71" s="208"/>
    </row>
    <row r="72" spans="1:7" x14ac:dyDescent="0.2">
      <c r="A72" s="205"/>
      <c r="B72" s="206"/>
      <c r="C72" s="206"/>
      <c r="D72" s="206"/>
      <c r="E72" s="207"/>
      <c r="F72" s="208"/>
      <c r="G72" s="208"/>
    </row>
    <row r="73" spans="1:7" x14ac:dyDescent="0.2">
      <c r="A73" s="205"/>
      <c r="B73" s="206"/>
      <c r="C73" s="206"/>
      <c r="D73" s="206"/>
    </row>
  </sheetData>
  <sheetProtection algorithmName="SHA-512" hashValue="nPePgBpeYttxMnPpgDK+XjN2zTBVMyuuRmTDVzJJoFN8YPWywYCbZx7fpbnvAP/CfxibpY0ucvQbPP4qN0nd/A==" saltValue="ITDIeR2ijNhPiumjRBWHfw==" spinCount="100000" sheet="1" objects="1" scenarios="1"/>
  <customSheetViews>
    <customSheetView guid="{1BF416DB-7897-4658-8DE8-81D4B574EE47}" scale="70" showPageBreaks="1" printArea="1" showRuler="0">
      <selection activeCell="R44" sqref="R44"/>
      <pageMargins left="0.2" right="0.2" top="0.25" bottom="0.21" header="0.5" footer="0.25"/>
      <printOptions horizontalCentered="1" verticalCentered="1"/>
      <pageSetup paperSize="5" scale="56" orientation="landscape" r:id="rId1"/>
      <headerFooter alignWithMargins="0">
        <oddFooter>&amp;C&amp;F  (&amp;A)  &amp;D  &amp;T</oddFooter>
      </headerFooter>
    </customSheetView>
    <customSheetView guid="{6B8BB85A-CDE2-45AD-B578-6A613C1EA15E}" scale="75" showPageBreaks="1" printArea="1" showRuler="0" topLeftCell="E2">
      <selection activeCell="L2" sqref="L2"/>
      <pageMargins left="0.2" right="0.2" top="0.25" bottom="0.21" header="0.5" footer="0.25"/>
      <printOptions horizontalCentered="1" verticalCentered="1"/>
      <pageSetup paperSize="5" scale="56" orientation="landscape" r:id="rId2"/>
      <headerFooter alignWithMargins="0">
        <oddFooter>&amp;C&amp;F  (&amp;A)  &amp;D  &amp;T</oddFooter>
      </headerFooter>
    </customSheetView>
  </customSheetViews>
  <mergeCells count="44">
    <mergeCell ref="B19:D19"/>
    <mergeCell ref="B20:D20"/>
    <mergeCell ref="B21:D21"/>
    <mergeCell ref="B22:D22"/>
    <mergeCell ref="B26:D26"/>
    <mergeCell ref="B27:D27"/>
    <mergeCell ref="B24:D24"/>
    <mergeCell ref="B25:D25"/>
    <mergeCell ref="B23:D23"/>
    <mergeCell ref="B33:D33"/>
    <mergeCell ref="B29:D29"/>
    <mergeCell ref="B30:D30"/>
    <mergeCell ref="B31:D31"/>
    <mergeCell ref="B28:D28"/>
    <mergeCell ref="A52:D52"/>
    <mergeCell ref="B38:D38"/>
    <mergeCell ref="B39:D39"/>
    <mergeCell ref="B40:D40"/>
    <mergeCell ref="B48:D48"/>
    <mergeCell ref="B49:D49"/>
    <mergeCell ref="B44:D44"/>
    <mergeCell ref="B45:D45"/>
    <mergeCell ref="B46:D46"/>
    <mergeCell ref="B47:D47"/>
    <mergeCell ref="B50:D50"/>
    <mergeCell ref="B51:D51"/>
    <mergeCell ref="B42:D42"/>
    <mergeCell ref="B43:D43"/>
    <mergeCell ref="B41:D41"/>
    <mergeCell ref="B37:D37"/>
    <mergeCell ref="B35:D35"/>
    <mergeCell ref="B36:D36"/>
    <mergeCell ref="B34:D34"/>
    <mergeCell ref="B32:D32"/>
    <mergeCell ref="B18:D18"/>
    <mergeCell ref="B13:D13"/>
    <mergeCell ref="B2:J2"/>
    <mergeCell ref="B5:C5"/>
    <mergeCell ref="B6:C6"/>
    <mergeCell ref="A9:D9"/>
    <mergeCell ref="B14:D14"/>
    <mergeCell ref="B15:D15"/>
    <mergeCell ref="B16:D16"/>
    <mergeCell ref="B17:D17"/>
  </mergeCells>
  <phoneticPr fontId="0" type="noConversion"/>
  <dataValidations count="2">
    <dataValidation type="list" allowBlank="1" sqref="O14:P51 R14:S51" xr:uid="{00000000-0002-0000-0400-000000000000}">
      <formula1>"YES,NO"</formula1>
    </dataValidation>
    <dataValidation type="list" allowBlank="1" showInputMessage="1" showErrorMessage="1" sqref="G11" xr:uid="{00000000-0002-0000-0400-000001000000}">
      <formula1>"YES,NO"</formula1>
    </dataValidation>
  </dataValidations>
  <printOptions horizontalCentered="1" verticalCentered="1"/>
  <pageMargins left="0.2" right="0.2" top="0.25" bottom="0.21" header="0.5" footer="0.18"/>
  <pageSetup paperSize="3" scale="65" orientation="landscape" r:id="rId3"/>
  <headerFooter alignWithMargins="0">
    <oddFooter>&amp;L&amp;F&amp;R&amp;D    &amp;T    Version 6.2</oddFooter>
  </headerFooter>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Z73"/>
  <sheetViews>
    <sheetView zoomScaleNormal="100" workbookViewId="0"/>
  </sheetViews>
  <sheetFormatPr defaultColWidth="9.140625" defaultRowHeight="12.75" x14ac:dyDescent="0.2"/>
  <cols>
    <col min="1" max="1" width="23.5703125" style="20" customWidth="1"/>
    <col min="2" max="2" width="27.42578125" style="20" customWidth="1"/>
    <col min="3" max="3" width="19.5703125" style="20" customWidth="1"/>
    <col min="4" max="4" width="9.42578125" style="20" customWidth="1"/>
    <col min="5" max="5" width="12" style="36" customWidth="1"/>
    <col min="6" max="6" width="12.5703125" style="36" customWidth="1"/>
    <col min="7" max="7" width="12.28515625" style="36" customWidth="1"/>
    <col min="8" max="8" width="12.7109375" style="36" customWidth="1"/>
    <col min="9" max="9" width="12.28515625" style="36" customWidth="1"/>
    <col min="10" max="10" width="12.85546875" style="20" customWidth="1"/>
    <col min="11" max="11" width="20.42578125" style="20" customWidth="1"/>
    <col min="12" max="12" width="20.28515625" style="36" customWidth="1"/>
    <col min="13" max="13" width="20.7109375" style="36" customWidth="1"/>
    <col min="14" max="14" width="21.42578125" style="36" customWidth="1"/>
    <col min="15" max="15" width="17.7109375" style="36" customWidth="1"/>
    <col min="16" max="16" width="16.42578125" style="20" customWidth="1"/>
    <col min="17" max="17" width="17.85546875" style="20" customWidth="1"/>
    <col min="18" max="18" width="47.140625" style="20" customWidth="1"/>
    <col min="19" max="16384" width="9.140625" style="20"/>
  </cols>
  <sheetData>
    <row r="1" spans="1:208" s="86" customFormat="1" x14ac:dyDescent="0.2">
      <c r="A1" s="83"/>
      <c r="B1" s="84"/>
      <c r="C1" s="84"/>
      <c r="D1" s="84"/>
      <c r="E1" s="174"/>
      <c r="F1" s="174"/>
      <c r="G1" s="174"/>
      <c r="H1" s="174"/>
      <c r="I1" s="174"/>
      <c r="J1" s="84"/>
      <c r="K1" s="84"/>
      <c r="L1" s="174"/>
      <c r="M1" s="174"/>
      <c r="N1" s="174"/>
      <c r="O1" s="174"/>
      <c r="P1" s="84"/>
      <c r="Q1" s="84"/>
      <c r="R1" s="85"/>
    </row>
    <row r="2" spans="1:208" x14ac:dyDescent="0.2">
      <c r="A2" s="5" t="s">
        <v>38</v>
      </c>
      <c r="B2" s="504" t="str">
        <f>IF('Step1 through Step 4'!B2="","",'Step1 through Step 4'!B2)</f>
        <v/>
      </c>
      <c r="C2" s="490"/>
      <c r="D2" s="490"/>
      <c r="E2" s="490"/>
      <c r="F2" s="490"/>
      <c r="G2" s="490"/>
      <c r="H2" s="490"/>
      <c r="I2" s="515"/>
      <c r="J2" s="515"/>
      <c r="O2" s="20"/>
      <c r="R2" s="64"/>
    </row>
    <row r="3" spans="1:208" x14ac:dyDescent="0.2">
      <c r="A3" s="5" t="s">
        <v>47</v>
      </c>
      <c r="B3" s="61" t="str">
        <f>IF('Step1 through Step 4'!B3="","",'Step1 through Step 4'!B3)</f>
        <v/>
      </c>
      <c r="C3" s="87"/>
      <c r="D3" s="87"/>
      <c r="E3" s="87"/>
      <c r="F3" s="87"/>
      <c r="G3" s="87"/>
      <c r="H3" s="87"/>
      <c r="I3" s="28"/>
      <c r="J3" s="28"/>
      <c r="O3" s="20"/>
      <c r="R3" s="64"/>
    </row>
    <row r="4" spans="1:208" x14ac:dyDescent="0.2">
      <c r="A4" s="5" t="s">
        <v>26</v>
      </c>
      <c r="B4" s="61" t="str">
        <f>IF('Step1 through Step 4'!B4="","",'Step1 through Step 4'!B4)</f>
        <v/>
      </c>
      <c r="C4" s="87"/>
      <c r="D4" s="87"/>
      <c r="E4" s="87"/>
      <c r="F4" s="87"/>
      <c r="G4" s="87"/>
      <c r="H4" s="87"/>
      <c r="I4" s="87"/>
      <c r="J4" s="28"/>
      <c r="O4" s="20"/>
      <c r="R4" s="64"/>
    </row>
    <row r="5" spans="1:208" ht="25.5" customHeight="1" x14ac:dyDescent="0.2">
      <c r="A5" s="176" t="s">
        <v>40</v>
      </c>
      <c r="B5" s="446" t="str">
        <f>IF('Step1 through Step 4'!B5="","",'Step1 through Step 4'!B5)</f>
        <v/>
      </c>
      <c r="C5" s="451"/>
      <c r="D5" s="87"/>
      <c r="E5" s="87"/>
      <c r="F5" s="87"/>
      <c r="G5" s="87"/>
      <c r="H5" s="87"/>
      <c r="I5" s="87"/>
      <c r="J5" s="28"/>
      <c r="O5" s="20"/>
      <c r="R5" s="64"/>
    </row>
    <row r="6" spans="1:208" x14ac:dyDescent="0.2">
      <c r="A6" s="176" t="s">
        <v>49</v>
      </c>
      <c r="B6" s="490" t="str">
        <f>IF('Step1 through Step 4'!B6="","",'Step1 through Step 4'!B6)</f>
        <v/>
      </c>
      <c r="C6" s="452"/>
      <c r="D6" s="87"/>
      <c r="E6" s="87"/>
      <c r="F6" s="87"/>
      <c r="G6" s="87"/>
      <c r="H6" s="87"/>
      <c r="I6" s="87"/>
      <c r="J6" s="28"/>
      <c r="O6" s="20"/>
      <c r="R6" s="64"/>
    </row>
    <row r="7" spans="1:208" ht="25.5" x14ac:dyDescent="0.2">
      <c r="A7" s="177" t="s">
        <v>50</v>
      </c>
      <c r="B7" s="120" t="str">
        <f>IF('Step1 through Step 4'!B7="","",'Step1 through Step 4'!B7)</f>
        <v/>
      </c>
      <c r="C7" s="87"/>
      <c r="D7" s="87"/>
      <c r="E7" s="87"/>
      <c r="F7" s="87"/>
      <c r="G7" s="87"/>
      <c r="H7" s="87"/>
      <c r="I7" s="87"/>
      <c r="J7" s="28"/>
      <c r="O7" s="20"/>
      <c r="R7" s="64"/>
    </row>
    <row r="8" spans="1:208" ht="13.5" thickBot="1" x14ac:dyDescent="0.25">
      <c r="A8" s="180" t="s">
        <v>96</v>
      </c>
      <c r="B8" s="224" t="str">
        <f>IF('Step1 through Step 4'!B8="","",'Step1 through Step 4'!B8)</f>
        <v/>
      </c>
      <c r="C8" s="66"/>
      <c r="D8" s="66"/>
      <c r="E8" s="178"/>
      <c r="F8" s="178"/>
      <c r="G8" s="178"/>
      <c r="H8" s="178"/>
      <c r="I8" s="178"/>
      <c r="J8" s="66"/>
      <c r="K8" s="66"/>
      <c r="L8" s="178"/>
      <c r="M8" s="178"/>
      <c r="N8" s="178"/>
      <c r="O8" s="300" t="s">
        <v>291</v>
      </c>
      <c r="P8" s="403">
        <f>Versions!B1</f>
        <v>6.3</v>
      </c>
      <c r="Q8" s="66"/>
      <c r="R8" s="67"/>
    </row>
    <row r="9" spans="1:208" x14ac:dyDescent="0.2">
      <c r="A9" s="291" t="s">
        <v>106</v>
      </c>
      <c r="B9" s="298"/>
      <c r="C9" s="298"/>
      <c r="D9" s="298"/>
      <c r="E9" s="299"/>
      <c r="F9" s="298"/>
      <c r="G9" s="38"/>
      <c r="H9" s="38"/>
      <c r="I9" s="215"/>
      <c r="J9" s="38"/>
      <c r="K9" s="38"/>
      <c r="L9" s="215"/>
      <c r="M9" s="215"/>
      <c r="N9" s="215"/>
      <c r="O9" s="215"/>
      <c r="P9" s="38"/>
      <c r="Q9" s="38"/>
      <c r="R9" s="91"/>
    </row>
    <row r="10" spans="1:208" x14ac:dyDescent="0.2">
      <c r="A10" s="5"/>
      <c r="B10" s="22"/>
      <c r="C10" s="22"/>
      <c r="D10" s="22"/>
      <c r="E10" s="5" t="s">
        <v>293</v>
      </c>
      <c r="F10" s="292" t="str">
        <f>IF('Step1 through Step 4'!E41="","",IF(OR('Step1 through Step 4'!E41="YES",'Step1 through Step 4'!E42="YES"),"YES","NO"))</f>
        <v/>
      </c>
      <c r="G10" s="294"/>
      <c r="H10" s="20"/>
      <c r="I10" s="195"/>
      <c r="J10" s="92" t="s">
        <v>88</v>
      </c>
      <c r="K10" s="147" t="str">
        <f>IF('Step1 through Step 4'!B10="","",'Step1 through Step 4'!B10)</f>
        <v/>
      </c>
      <c r="L10" s="92"/>
      <c r="M10" s="148"/>
      <c r="N10" s="103"/>
      <c r="O10" s="103" t="s">
        <v>99</v>
      </c>
      <c r="P10" s="263" t="str">
        <f>'Step 7 RT'!R10</f>
        <v/>
      </c>
      <c r="Q10" s="103"/>
      <c r="R10" s="64"/>
    </row>
    <row r="11" spans="1:208" x14ac:dyDescent="0.2">
      <c r="A11" s="98"/>
      <c r="E11" s="92" t="s">
        <v>165</v>
      </c>
      <c r="F11" s="410"/>
      <c r="G11" s="339" t="str">
        <f>IF(F11="","&lt;---Choose YES or NO","")</f>
        <v>&lt;---Choose YES or NO</v>
      </c>
      <c r="J11" s="195"/>
      <c r="K11" s="195"/>
      <c r="L11" s="195"/>
      <c r="M11" s="195"/>
      <c r="N11" s="195"/>
      <c r="O11" s="195"/>
      <c r="P11" s="195"/>
      <c r="Q11" s="195"/>
      <c r="R11" s="64"/>
    </row>
    <row r="12" spans="1:208" ht="13.5" thickBot="1" x14ac:dyDescent="0.25">
      <c r="A12" s="293"/>
      <c r="B12" s="66"/>
      <c r="C12" s="66"/>
      <c r="D12" s="66"/>
      <c r="E12" s="300"/>
      <c r="F12" s="295"/>
      <c r="G12" s="178"/>
      <c r="H12" s="178"/>
      <c r="I12" s="178"/>
      <c r="J12" s="295"/>
      <c r="K12" s="295"/>
      <c r="L12" s="295"/>
      <c r="M12" s="295"/>
      <c r="N12" s="295"/>
      <c r="O12" s="295"/>
      <c r="P12" s="295"/>
      <c r="Q12" s="295"/>
      <c r="R12" s="67"/>
    </row>
    <row r="13" spans="1:208" s="166" customFormat="1" ht="68.25" customHeight="1" thickBot="1" x14ac:dyDescent="0.25">
      <c r="A13" s="181" t="s">
        <v>17</v>
      </c>
      <c r="B13" s="519" t="s">
        <v>0</v>
      </c>
      <c r="C13" s="520"/>
      <c r="D13" s="521"/>
      <c r="E13" s="296" t="s">
        <v>63</v>
      </c>
      <c r="F13" s="296" t="s">
        <v>61</v>
      </c>
      <c r="G13" s="296" t="s">
        <v>64</v>
      </c>
      <c r="H13" s="296" t="s">
        <v>65</v>
      </c>
      <c r="I13" s="296" t="s">
        <v>66</v>
      </c>
      <c r="J13" s="296" t="s">
        <v>67</v>
      </c>
      <c r="K13" s="296" t="s">
        <v>62</v>
      </c>
      <c r="L13" s="296" t="s">
        <v>307</v>
      </c>
      <c r="M13" s="296" t="s">
        <v>68</v>
      </c>
      <c r="N13" s="296" t="s">
        <v>69</v>
      </c>
      <c r="O13" s="296" t="s">
        <v>306</v>
      </c>
      <c r="P13" s="296" t="s">
        <v>92</v>
      </c>
      <c r="Q13" s="296" t="s">
        <v>91</v>
      </c>
      <c r="R13" s="297" t="s">
        <v>23</v>
      </c>
    </row>
    <row r="14" spans="1:208" s="210" customFormat="1" x14ac:dyDescent="0.2">
      <c r="A14" s="74">
        <f>IF('Step 7 RT'!A14="","",'Step 7 RT'!A14)</f>
        <v>1</v>
      </c>
      <c r="B14" s="522" t="str">
        <f>IF('Step 7 RT'!B14="","",'Step 7 RT'!B14)</f>
        <v/>
      </c>
      <c r="C14" s="522"/>
      <c r="D14" s="522"/>
      <c r="E14" s="246"/>
      <c r="F14" s="246"/>
      <c r="G14" s="182" t="str">
        <f>IF(AND(ISBLANK(E14),ISBLANK(F14)),"",E14-F14)</f>
        <v/>
      </c>
      <c r="H14" s="246"/>
      <c r="I14" s="246"/>
      <c r="J14" s="182" t="str">
        <f>IF(ISBLANK(E14),"",IF($F$10="YES",IF(G14+H14-I14&lt;0,0,G14+H14-I14),IF(G14-I14&lt;0,0,G14-I14)))</f>
        <v/>
      </c>
      <c r="K14" s="246"/>
      <c r="L14" s="259"/>
      <c r="M14" s="183" t="str">
        <f>IF(ISNUMBER(J14),IF(J14&gt;=10000,"YES","NO"),"")</f>
        <v/>
      </c>
      <c r="N14" s="183" t="str">
        <f>IF(ISNUMBER(E14),IF($K$10="YES",IF(K14&gt;=32670,"YES","NO"),"N/A"),"")</f>
        <v/>
      </c>
      <c r="O14" s="183" t="str">
        <f>IF(ISBLANK(E14),"",IF($K$10="YES",IF(L14="YES","YES",IF(L14="NO","NO","INPUT COLUMN L")),"N/A"))</f>
        <v/>
      </c>
      <c r="P14" s="184" t="str">
        <f>IF(ISBLANK(E14),"",IF(OR(M14="YES",N14="YES",O14="YES"),J14,0))</f>
        <v/>
      </c>
      <c r="Q14" s="184" t="str">
        <f>IF(ISBLANK(E14),"",IF($K$10="NO","N/A",IF(OR(M14="YES",N14="YES",O14="YES"),K14,0)))</f>
        <v/>
      </c>
      <c r="R14" s="316"/>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9"/>
    </row>
    <row r="15" spans="1:208" x14ac:dyDescent="0.2">
      <c r="A15" s="74" t="str">
        <f>IF('Step 7 RT'!A15="","",'Step 7 RT'!A15)</f>
        <v/>
      </c>
      <c r="B15" s="516" t="str">
        <f>IF('Step 7 RT'!B15="","",'Step 7 RT'!B15)</f>
        <v/>
      </c>
      <c r="C15" s="517"/>
      <c r="D15" s="518"/>
      <c r="E15" s="248"/>
      <c r="F15" s="248"/>
      <c r="G15" s="182" t="str">
        <f t="shared" ref="G15:G51" si="0">IF(AND(ISBLANK(E15),ISBLANK(F15)),"",E15-F15)</f>
        <v/>
      </c>
      <c r="H15" s="246"/>
      <c r="I15" s="246"/>
      <c r="J15" s="182" t="str">
        <f t="shared" ref="J15:J51" si="1">IF(ISBLANK(E15),"",IF($F$10="YES",IF(G15+H15-I15&lt;0,0,G15+H15-I15),IF(G15-I15&lt;0,0,G15-I15)))</f>
        <v/>
      </c>
      <c r="K15" s="246"/>
      <c r="L15" s="259"/>
      <c r="M15" s="183" t="str">
        <f t="shared" ref="M15:M51" si="2">IF(ISNUMBER(J15),IF(J15&gt;=10000,"YES","NO"),"")</f>
        <v/>
      </c>
      <c r="N15" s="183" t="str">
        <f t="shared" ref="N15:N50" si="3">IF(ISNUMBER(E15),IF($K$10="YES",IF(K15&gt;=32670,"YES","NO"),"N/A"),"")</f>
        <v/>
      </c>
      <c r="O15" s="183" t="str">
        <f t="shared" ref="O15:O50" si="4">IF(ISBLANK(E15),"",IF($K$10="YES",IF(L15="YES","YES",IF(L15="NO","NO","INPUT COLUMN L")),"N/A"))</f>
        <v/>
      </c>
      <c r="P15" s="184" t="str">
        <f t="shared" ref="P15:P51" si="5">IF(ISBLANK(E15),"",IF(OR(M15="YES",N15="YES",O15="YES"),J15,0))</f>
        <v/>
      </c>
      <c r="Q15" s="184" t="str">
        <f t="shared" ref="Q15:Q50" si="6">IF(ISBLANK(E15),"",IF($K$10="NO","N/A",IF(OR(M15="YES",N15="YES",O15="YES"),K15,0)))</f>
        <v/>
      </c>
      <c r="R15" s="261"/>
    </row>
    <row r="16" spans="1:208" x14ac:dyDescent="0.2">
      <c r="A16" s="74" t="str">
        <f>IF('Step 7 RT'!A16="","",'Step 7 RT'!A16)</f>
        <v/>
      </c>
      <c r="B16" s="516" t="str">
        <f>IF('Step 7 RT'!B16="","",'Step 7 RT'!B16)</f>
        <v/>
      </c>
      <c r="C16" s="517"/>
      <c r="D16" s="518"/>
      <c r="E16" s="248"/>
      <c r="F16" s="248"/>
      <c r="G16" s="182" t="str">
        <f t="shared" si="0"/>
        <v/>
      </c>
      <c r="H16" s="248"/>
      <c r="I16" s="246"/>
      <c r="J16" s="182" t="str">
        <f t="shared" si="1"/>
        <v/>
      </c>
      <c r="K16" s="246"/>
      <c r="L16" s="259"/>
      <c r="M16" s="183" t="str">
        <f t="shared" si="2"/>
        <v/>
      </c>
      <c r="N16" s="183" t="str">
        <f t="shared" si="3"/>
        <v/>
      </c>
      <c r="O16" s="183" t="str">
        <f t="shared" si="4"/>
        <v/>
      </c>
      <c r="P16" s="184" t="str">
        <f t="shared" si="5"/>
        <v/>
      </c>
      <c r="Q16" s="184" t="str">
        <f t="shared" si="6"/>
        <v/>
      </c>
      <c r="R16" s="261"/>
    </row>
    <row r="17" spans="1:18" x14ac:dyDescent="0.2">
      <c r="A17" s="74" t="str">
        <f>IF('Step 7 RT'!A17="","",'Step 7 RT'!A17)</f>
        <v/>
      </c>
      <c r="B17" s="516" t="str">
        <f>IF('Step 7 RT'!B17="","",'Step 7 RT'!B17)</f>
        <v/>
      </c>
      <c r="C17" s="517"/>
      <c r="D17" s="518"/>
      <c r="E17" s="248"/>
      <c r="F17" s="248"/>
      <c r="G17" s="182" t="str">
        <f t="shared" si="0"/>
        <v/>
      </c>
      <c r="H17" s="246"/>
      <c r="I17" s="246"/>
      <c r="J17" s="182" t="str">
        <f t="shared" si="1"/>
        <v/>
      </c>
      <c r="K17" s="246"/>
      <c r="L17" s="259"/>
      <c r="M17" s="183" t="str">
        <f t="shared" si="2"/>
        <v/>
      </c>
      <c r="N17" s="183" t="str">
        <f t="shared" si="3"/>
        <v/>
      </c>
      <c r="O17" s="183" t="str">
        <f t="shared" si="4"/>
        <v/>
      </c>
      <c r="P17" s="184" t="str">
        <f t="shared" si="5"/>
        <v/>
      </c>
      <c r="Q17" s="184" t="str">
        <f t="shared" si="6"/>
        <v/>
      </c>
      <c r="R17" s="261"/>
    </row>
    <row r="18" spans="1:18" x14ac:dyDescent="0.2">
      <c r="A18" s="74" t="str">
        <f>IF('Step 7 RT'!A18="","",'Step 7 RT'!A18)</f>
        <v/>
      </c>
      <c r="B18" s="516" t="str">
        <f>IF('Step 7 RT'!B18="","",'Step 7 RT'!B18)</f>
        <v/>
      </c>
      <c r="C18" s="517"/>
      <c r="D18" s="518"/>
      <c r="E18" s="248"/>
      <c r="F18" s="248"/>
      <c r="G18" s="182" t="str">
        <f t="shared" si="0"/>
        <v/>
      </c>
      <c r="H18" s="246"/>
      <c r="I18" s="246"/>
      <c r="J18" s="182" t="str">
        <f t="shared" si="1"/>
        <v/>
      </c>
      <c r="K18" s="246"/>
      <c r="L18" s="259"/>
      <c r="M18" s="183" t="str">
        <f t="shared" si="2"/>
        <v/>
      </c>
      <c r="N18" s="183" t="str">
        <f t="shared" si="3"/>
        <v/>
      </c>
      <c r="O18" s="183" t="str">
        <f t="shared" si="4"/>
        <v/>
      </c>
      <c r="P18" s="184" t="str">
        <f t="shared" si="5"/>
        <v/>
      </c>
      <c r="Q18" s="184" t="str">
        <f t="shared" si="6"/>
        <v/>
      </c>
      <c r="R18" s="261"/>
    </row>
    <row r="19" spans="1:18" ht="12.75" customHeight="1" x14ac:dyDescent="0.2">
      <c r="A19" s="74" t="str">
        <f>IF('Step 7 RT'!A19="","",'Step 7 RT'!A19)</f>
        <v/>
      </c>
      <c r="B19" s="516" t="str">
        <f>IF('Step 7 RT'!B19="","",'Step 7 RT'!B19)</f>
        <v/>
      </c>
      <c r="C19" s="517"/>
      <c r="D19" s="518"/>
      <c r="E19" s="248"/>
      <c r="F19" s="248"/>
      <c r="G19" s="182" t="str">
        <f t="shared" si="0"/>
        <v/>
      </c>
      <c r="H19" s="246"/>
      <c r="I19" s="246"/>
      <c r="J19" s="182" t="str">
        <f t="shared" si="1"/>
        <v/>
      </c>
      <c r="K19" s="246"/>
      <c r="L19" s="259"/>
      <c r="M19" s="183" t="str">
        <f t="shared" si="2"/>
        <v/>
      </c>
      <c r="N19" s="183" t="str">
        <f t="shared" si="3"/>
        <v/>
      </c>
      <c r="O19" s="183" t="str">
        <f t="shared" si="4"/>
        <v/>
      </c>
      <c r="P19" s="184" t="str">
        <f t="shared" si="5"/>
        <v/>
      </c>
      <c r="Q19" s="184" t="str">
        <f t="shared" si="6"/>
        <v/>
      </c>
      <c r="R19" s="261"/>
    </row>
    <row r="20" spans="1:18" x14ac:dyDescent="0.2">
      <c r="A20" s="74" t="str">
        <f>IF('Step 7 RT'!A20="","",'Step 7 RT'!A20)</f>
        <v/>
      </c>
      <c r="B20" s="516" t="str">
        <f>IF('Step 7 RT'!B20="","",'Step 7 RT'!B20)</f>
        <v/>
      </c>
      <c r="C20" s="517"/>
      <c r="D20" s="518"/>
      <c r="E20" s="248"/>
      <c r="F20" s="246"/>
      <c r="G20" s="182" t="str">
        <f t="shared" si="0"/>
        <v/>
      </c>
      <c r="H20" s="246"/>
      <c r="I20" s="246"/>
      <c r="J20" s="182" t="str">
        <f t="shared" si="1"/>
        <v/>
      </c>
      <c r="K20" s="246"/>
      <c r="L20" s="259"/>
      <c r="M20" s="183" t="str">
        <f t="shared" si="2"/>
        <v/>
      </c>
      <c r="N20" s="183" t="str">
        <f t="shared" si="3"/>
        <v/>
      </c>
      <c r="O20" s="183" t="str">
        <f t="shared" si="4"/>
        <v/>
      </c>
      <c r="P20" s="184" t="str">
        <f t="shared" si="5"/>
        <v/>
      </c>
      <c r="Q20" s="184" t="str">
        <f t="shared" si="6"/>
        <v/>
      </c>
      <c r="R20" s="261"/>
    </row>
    <row r="21" spans="1:18" x14ac:dyDescent="0.2">
      <c r="A21" s="74" t="str">
        <f>IF('Step 7 RT'!A21="","",'Step 7 RT'!A21)</f>
        <v/>
      </c>
      <c r="B21" s="516" t="str">
        <f>IF('Step 7 RT'!B21="","",'Step 7 RT'!B21)</f>
        <v/>
      </c>
      <c r="C21" s="517"/>
      <c r="D21" s="518"/>
      <c r="E21" s="246"/>
      <c r="F21" s="246"/>
      <c r="G21" s="182" t="str">
        <f t="shared" si="0"/>
        <v/>
      </c>
      <c r="H21" s="246"/>
      <c r="I21" s="246"/>
      <c r="J21" s="182" t="str">
        <f t="shared" si="1"/>
        <v/>
      </c>
      <c r="K21" s="246"/>
      <c r="L21" s="259"/>
      <c r="M21" s="183" t="str">
        <f t="shared" si="2"/>
        <v/>
      </c>
      <c r="N21" s="183" t="str">
        <f t="shared" si="3"/>
        <v/>
      </c>
      <c r="O21" s="183" t="str">
        <f t="shared" si="4"/>
        <v/>
      </c>
      <c r="P21" s="184" t="str">
        <f t="shared" si="5"/>
        <v/>
      </c>
      <c r="Q21" s="184" t="str">
        <f t="shared" si="6"/>
        <v/>
      </c>
      <c r="R21" s="261"/>
    </row>
    <row r="22" spans="1:18" x14ac:dyDescent="0.2">
      <c r="A22" s="74" t="str">
        <f>IF('Step 7 RT'!A22="","",'Step 7 RT'!A22)</f>
        <v/>
      </c>
      <c r="B22" s="516" t="str">
        <f>IF('Step 7 RT'!B22="","",'Step 7 RT'!B22)</f>
        <v/>
      </c>
      <c r="C22" s="517"/>
      <c r="D22" s="518"/>
      <c r="E22" s="246"/>
      <c r="F22" s="246"/>
      <c r="G22" s="182" t="str">
        <f t="shared" si="0"/>
        <v/>
      </c>
      <c r="H22" s="246"/>
      <c r="I22" s="246"/>
      <c r="J22" s="182" t="str">
        <f t="shared" si="1"/>
        <v/>
      </c>
      <c r="K22" s="246"/>
      <c r="L22" s="259"/>
      <c r="M22" s="183" t="str">
        <f t="shared" si="2"/>
        <v/>
      </c>
      <c r="N22" s="183" t="str">
        <f t="shared" si="3"/>
        <v/>
      </c>
      <c r="O22" s="183" t="str">
        <f t="shared" si="4"/>
        <v/>
      </c>
      <c r="P22" s="184" t="str">
        <f t="shared" si="5"/>
        <v/>
      </c>
      <c r="Q22" s="184" t="str">
        <f t="shared" si="6"/>
        <v/>
      </c>
      <c r="R22" s="261"/>
    </row>
    <row r="23" spans="1:18" x14ac:dyDescent="0.2">
      <c r="A23" s="74" t="str">
        <f>IF('Step 7 RT'!A23="","",'Step 7 RT'!A23)</f>
        <v/>
      </c>
      <c r="B23" s="516" t="str">
        <f>IF('Step 7 RT'!B23="","",'Step 7 RT'!B23)</f>
        <v/>
      </c>
      <c r="C23" s="517"/>
      <c r="D23" s="518"/>
      <c r="E23" s="246"/>
      <c r="F23" s="246"/>
      <c r="G23" s="182" t="str">
        <f t="shared" si="0"/>
        <v/>
      </c>
      <c r="H23" s="246"/>
      <c r="I23" s="246"/>
      <c r="J23" s="182" t="str">
        <f t="shared" si="1"/>
        <v/>
      </c>
      <c r="K23" s="246"/>
      <c r="L23" s="259"/>
      <c r="M23" s="183" t="str">
        <f t="shared" si="2"/>
        <v/>
      </c>
      <c r="N23" s="183" t="str">
        <f t="shared" si="3"/>
        <v/>
      </c>
      <c r="O23" s="183" t="str">
        <f t="shared" si="4"/>
        <v/>
      </c>
      <c r="P23" s="184" t="str">
        <f t="shared" si="5"/>
        <v/>
      </c>
      <c r="Q23" s="184" t="str">
        <f t="shared" si="6"/>
        <v/>
      </c>
      <c r="R23" s="261"/>
    </row>
    <row r="24" spans="1:18" x14ac:dyDescent="0.2">
      <c r="A24" s="74" t="str">
        <f>IF('Step 7 RT'!A24="","",'Step 7 RT'!A24)</f>
        <v/>
      </c>
      <c r="B24" s="516" t="str">
        <f>IF('Step 7 RT'!B24="","",'Step 7 RT'!B24)</f>
        <v/>
      </c>
      <c r="C24" s="517"/>
      <c r="D24" s="518"/>
      <c r="E24" s="248"/>
      <c r="F24" s="246"/>
      <c r="G24" s="182" t="str">
        <f t="shared" si="0"/>
        <v/>
      </c>
      <c r="H24" s="246"/>
      <c r="I24" s="246"/>
      <c r="J24" s="182" t="str">
        <f t="shared" si="1"/>
        <v/>
      </c>
      <c r="K24" s="246"/>
      <c r="L24" s="259"/>
      <c r="M24" s="183" t="str">
        <f t="shared" si="2"/>
        <v/>
      </c>
      <c r="N24" s="183" t="str">
        <f t="shared" si="3"/>
        <v/>
      </c>
      <c r="O24" s="183" t="str">
        <f t="shared" si="4"/>
        <v/>
      </c>
      <c r="P24" s="184" t="str">
        <f t="shared" si="5"/>
        <v/>
      </c>
      <c r="Q24" s="184" t="str">
        <f t="shared" si="6"/>
        <v/>
      </c>
      <c r="R24" s="261"/>
    </row>
    <row r="25" spans="1:18" x14ac:dyDescent="0.2">
      <c r="A25" s="74" t="str">
        <f>IF('Step 7 RT'!A25="","",'Step 7 RT'!A25)</f>
        <v/>
      </c>
      <c r="B25" s="516" t="str">
        <f>IF('Step 7 RT'!B25="","",'Step 7 RT'!B25)</f>
        <v/>
      </c>
      <c r="C25" s="517"/>
      <c r="D25" s="518"/>
      <c r="E25" s="246"/>
      <c r="F25" s="246"/>
      <c r="G25" s="182" t="str">
        <f t="shared" si="0"/>
        <v/>
      </c>
      <c r="H25" s="246"/>
      <c r="I25" s="246"/>
      <c r="J25" s="182" t="str">
        <f t="shared" si="1"/>
        <v/>
      </c>
      <c r="K25" s="246"/>
      <c r="L25" s="259"/>
      <c r="M25" s="183" t="str">
        <f t="shared" si="2"/>
        <v/>
      </c>
      <c r="N25" s="183" t="str">
        <f t="shared" si="3"/>
        <v/>
      </c>
      <c r="O25" s="183" t="str">
        <f t="shared" si="4"/>
        <v/>
      </c>
      <c r="P25" s="184" t="str">
        <f t="shared" si="5"/>
        <v/>
      </c>
      <c r="Q25" s="184" t="str">
        <f t="shared" si="6"/>
        <v/>
      </c>
      <c r="R25" s="261"/>
    </row>
    <row r="26" spans="1:18" x14ac:dyDescent="0.2">
      <c r="A26" s="74" t="str">
        <f>IF('Step 7 RT'!A26="","",'Step 7 RT'!A26)</f>
        <v/>
      </c>
      <c r="B26" s="516" t="str">
        <f>IF('Step 7 RT'!B26="","",'Step 7 RT'!B26)</f>
        <v/>
      </c>
      <c r="C26" s="517"/>
      <c r="D26" s="518"/>
      <c r="E26" s="246"/>
      <c r="F26" s="246"/>
      <c r="G26" s="182" t="str">
        <f t="shared" si="0"/>
        <v/>
      </c>
      <c r="H26" s="246"/>
      <c r="I26" s="246"/>
      <c r="J26" s="182" t="str">
        <f t="shared" si="1"/>
        <v/>
      </c>
      <c r="K26" s="246"/>
      <c r="L26" s="259"/>
      <c r="M26" s="183" t="str">
        <f t="shared" si="2"/>
        <v/>
      </c>
      <c r="N26" s="183" t="str">
        <f t="shared" si="3"/>
        <v/>
      </c>
      <c r="O26" s="183" t="str">
        <f t="shared" si="4"/>
        <v/>
      </c>
      <c r="P26" s="184" t="str">
        <f t="shared" si="5"/>
        <v/>
      </c>
      <c r="Q26" s="184" t="str">
        <f t="shared" si="6"/>
        <v/>
      </c>
      <c r="R26" s="261"/>
    </row>
    <row r="27" spans="1:18" x14ac:dyDescent="0.2">
      <c r="A27" s="74" t="str">
        <f>IF('Step 7 RT'!A27="","",'Step 7 RT'!A27)</f>
        <v/>
      </c>
      <c r="B27" s="516" t="str">
        <f>IF('Step 7 RT'!B27="","",'Step 7 RT'!B27)</f>
        <v/>
      </c>
      <c r="C27" s="517"/>
      <c r="D27" s="518"/>
      <c r="E27" s="246"/>
      <c r="F27" s="246"/>
      <c r="G27" s="182" t="str">
        <f t="shared" si="0"/>
        <v/>
      </c>
      <c r="H27" s="246"/>
      <c r="I27" s="246"/>
      <c r="J27" s="182" t="str">
        <f t="shared" si="1"/>
        <v/>
      </c>
      <c r="K27" s="246"/>
      <c r="L27" s="259"/>
      <c r="M27" s="183" t="str">
        <f t="shared" si="2"/>
        <v/>
      </c>
      <c r="N27" s="183" t="str">
        <f t="shared" si="3"/>
        <v/>
      </c>
      <c r="O27" s="183" t="str">
        <f t="shared" si="4"/>
        <v/>
      </c>
      <c r="P27" s="184" t="str">
        <f t="shared" si="5"/>
        <v/>
      </c>
      <c r="Q27" s="184" t="str">
        <f t="shared" si="6"/>
        <v/>
      </c>
      <c r="R27" s="261"/>
    </row>
    <row r="28" spans="1:18" x14ac:dyDescent="0.2">
      <c r="A28" s="74" t="str">
        <f>IF('Step 7 RT'!A28="","",'Step 7 RT'!A28)</f>
        <v/>
      </c>
      <c r="B28" s="516" t="str">
        <f>IF('Step 7 RT'!B28="","",'Step 7 RT'!B28)</f>
        <v/>
      </c>
      <c r="C28" s="517"/>
      <c r="D28" s="518"/>
      <c r="E28" s="246"/>
      <c r="F28" s="246"/>
      <c r="G28" s="182" t="str">
        <f t="shared" si="0"/>
        <v/>
      </c>
      <c r="H28" s="246"/>
      <c r="I28" s="246"/>
      <c r="J28" s="182" t="str">
        <f t="shared" si="1"/>
        <v/>
      </c>
      <c r="K28" s="246"/>
      <c r="L28" s="259"/>
      <c r="M28" s="183" t="str">
        <f t="shared" si="2"/>
        <v/>
      </c>
      <c r="N28" s="183" t="str">
        <f t="shared" si="3"/>
        <v/>
      </c>
      <c r="O28" s="183" t="str">
        <f t="shared" si="4"/>
        <v/>
      </c>
      <c r="P28" s="184" t="str">
        <f t="shared" si="5"/>
        <v/>
      </c>
      <c r="Q28" s="184" t="str">
        <f t="shared" si="6"/>
        <v/>
      </c>
      <c r="R28" s="261"/>
    </row>
    <row r="29" spans="1:18" x14ac:dyDescent="0.2">
      <c r="A29" s="74" t="str">
        <f>IF('Step 7 RT'!A29="","",'Step 7 RT'!A29)</f>
        <v/>
      </c>
      <c r="B29" s="516" t="str">
        <f>IF('Step 7 RT'!B29="","",'Step 7 RT'!B29)</f>
        <v/>
      </c>
      <c r="C29" s="517"/>
      <c r="D29" s="518"/>
      <c r="E29" s="246"/>
      <c r="F29" s="246"/>
      <c r="G29" s="182" t="str">
        <f t="shared" si="0"/>
        <v/>
      </c>
      <c r="H29" s="246"/>
      <c r="I29" s="246"/>
      <c r="J29" s="182" t="str">
        <f t="shared" si="1"/>
        <v/>
      </c>
      <c r="K29" s="246"/>
      <c r="L29" s="259"/>
      <c r="M29" s="183" t="str">
        <f t="shared" si="2"/>
        <v/>
      </c>
      <c r="N29" s="183" t="str">
        <f t="shared" si="3"/>
        <v/>
      </c>
      <c r="O29" s="183" t="str">
        <f t="shared" si="4"/>
        <v/>
      </c>
      <c r="P29" s="184" t="str">
        <f t="shared" si="5"/>
        <v/>
      </c>
      <c r="Q29" s="184" t="str">
        <f t="shared" si="6"/>
        <v/>
      </c>
      <c r="R29" s="261"/>
    </row>
    <row r="30" spans="1:18" x14ac:dyDescent="0.2">
      <c r="A30" s="74" t="str">
        <f>IF('Step 7 RT'!A30="","",'Step 7 RT'!A30)</f>
        <v/>
      </c>
      <c r="B30" s="516" t="str">
        <f>IF('Step 7 RT'!B30="","",'Step 7 RT'!B30)</f>
        <v/>
      </c>
      <c r="C30" s="517"/>
      <c r="D30" s="518"/>
      <c r="E30" s="246"/>
      <c r="F30" s="246"/>
      <c r="G30" s="182" t="str">
        <f t="shared" si="0"/>
        <v/>
      </c>
      <c r="H30" s="246"/>
      <c r="I30" s="246"/>
      <c r="J30" s="182" t="str">
        <f t="shared" si="1"/>
        <v/>
      </c>
      <c r="K30" s="246"/>
      <c r="L30" s="259"/>
      <c r="M30" s="183" t="str">
        <f t="shared" si="2"/>
        <v/>
      </c>
      <c r="N30" s="183" t="str">
        <f t="shared" si="3"/>
        <v/>
      </c>
      <c r="O30" s="183" t="str">
        <f t="shared" si="4"/>
        <v/>
      </c>
      <c r="P30" s="184" t="str">
        <f t="shared" si="5"/>
        <v/>
      </c>
      <c r="Q30" s="184" t="str">
        <f t="shared" si="6"/>
        <v/>
      </c>
      <c r="R30" s="261"/>
    </row>
    <row r="31" spans="1:18" x14ac:dyDescent="0.2">
      <c r="A31" s="74" t="str">
        <f>IF('Step 7 RT'!A31="","",'Step 7 RT'!A31)</f>
        <v/>
      </c>
      <c r="B31" s="516" t="str">
        <f>IF('Step 7 RT'!B31="","",'Step 7 RT'!B31)</f>
        <v/>
      </c>
      <c r="C31" s="517"/>
      <c r="D31" s="518"/>
      <c r="E31" s="246"/>
      <c r="F31" s="246"/>
      <c r="G31" s="182" t="str">
        <f t="shared" si="0"/>
        <v/>
      </c>
      <c r="H31" s="246"/>
      <c r="I31" s="246"/>
      <c r="J31" s="182" t="str">
        <f t="shared" si="1"/>
        <v/>
      </c>
      <c r="K31" s="246"/>
      <c r="L31" s="259"/>
      <c r="M31" s="183" t="str">
        <f t="shared" si="2"/>
        <v/>
      </c>
      <c r="N31" s="183" t="str">
        <f t="shared" si="3"/>
        <v/>
      </c>
      <c r="O31" s="183" t="str">
        <f t="shared" si="4"/>
        <v/>
      </c>
      <c r="P31" s="184" t="str">
        <f t="shared" si="5"/>
        <v/>
      </c>
      <c r="Q31" s="184" t="str">
        <f t="shared" si="6"/>
        <v/>
      </c>
      <c r="R31" s="261"/>
    </row>
    <row r="32" spans="1:18" x14ac:dyDescent="0.2">
      <c r="A32" s="74" t="str">
        <f>IF('Step 7 RT'!A32="","",'Step 7 RT'!A32)</f>
        <v/>
      </c>
      <c r="B32" s="516" t="str">
        <f>IF('Step 7 RT'!B32="","",'Step 7 RT'!B32)</f>
        <v/>
      </c>
      <c r="C32" s="517"/>
      <c r="D32" s="518"/>
      <c r="E32" s="248"/>
      <c r="F32" s="246"/>
      <c r="G32" s="182" t="str">
        <f t="shared" si="0"/>
        <v/>
      </c>
      <c r="H32" s="246"/>
      <c r="I32" s="246"/>
      <c r="J32" s="182" t="str">
        <f t="shared" si="1"/>
        <v/>
      </c>
      <c r="K32" s="246"/>
      <c r="L32" s="259"/>
      <c r="M32" s="183" t="str">
        <f t="shared" si="2"/>
        <v/>
      </c>
      <c r="N32" s="183" t="str">
        <f t="shared" si="3"/>
        <v/>
      </c>
      <c r="O32" s="183" t="str">
        <f t="shared" si="4"/>
        <v/>
      </c>
      <c r="P32" s="184" t="str">
        <f t="shared" si="5"/>
        <v/>
      </c>
      <c r="Q32" s="184" t="str">
        <f t="shared" si="6"/>
        <v/>
      </c>
      <c r="R32" s="261"/>
    </row>
    <row r="33" spans="1:18" x14ac:dyDescent="0.2">
      <c r="A33" s="74" t="str">
        <f>IF('Step 7 RT'!A33="","",'Step 7 RT'!A33)</f>
        <v/>
      </c>
      <c r="B33" s="516" t="str">
        <f>IF('Step 7 RT'!B33="","",'Step 7 RT'!B33)</f>
        <v/>
      </c>
      <c r="C33" s="517"/>
      <c r="D33" s="518"/>
      <c r="E33" s="246"/>
      <c r="F33" s="246"/>
      <c r="G33" s="182" t="str">
        <f t="shared" si="0"/>
        <v/>
      </c>
      <c r="H33" s="246"/>
      <c r="I33" s="246"/>
      <c r="J33" s="182" t="str">
        <f t="shared" si="1"/>
        <v/>
      </c>
      <c r="K33" s="246"/>
      <c r="L33" s="259"/>
      <c r="M33" s="183" t="str">
        <f t="shared" si="2"/>
        <v/>
      </c>
      <c r="N33" s="183" t="str">
        <f t="shared" si="3"/>
        <v/>
      </c>
      <c r="O33" s="183" t="str">
        <f t="shared" si="4"/>
        <v/>
      </c>
      <c r="P33" s="184" t="str">
        <f t="shared" si="5"/>
        <v/>
      </c>
      <c r="Q33" s="184" t="str">
        <f t="shared" si="6"/>
        <v/>
      </c>
      <c r="R33" s="261"/>
    </row>
    <row r="34" spans="1:18" x14ac:dyDescent="0.2">
      <c r="A34" s="74" t="str">
        <f>IF('Step 7 RT'!A34="","",'Step 7 RT'!A34)</f>
        <v/>
      </c>
      <c r="B34" s="516" t="str">
        <f>IF('Step 7 RT'!B34="","",'Step 7 RT'!B34)</f>
        <v/>
      </c>
      <c r="C34" s="517"/>
      <c r="D34" s="518"/>
      <c r="E34" s="246"/>
      <c r="F34" s="246"/>
      <c r="G34" s="182" t="str">
        <f t="shared" si="0"/>
        <v/>
      </c>
      <c r="H34" s="246"/>
      <c r="I34" s="246"/>
      <c r="J34" s="182" t="str">
        <f t="shared" si="1"/>
        <v/>
      </c>
      <c r="K34" s="246"/>
      <c r="L34" s="259"/>
      <c r="M34" s="183" t="str">
        <f t="shared" si="2"/>
        <v/>
      </c>
      <c r="N34" s="183" t="str">
        <f t="shared" si="3"/>
        <v/>
      </c>
      <c r="O34" s="183" t="str">
        <f t="shared" si="4"/>
        <v/>
      </c>
      <c r="P34" s="184" t="str">
        <f t="shared" si="5"/>
        <v/>
      </c>
      <c r="Q34" s="184" t="str">
        <f t="shared" si="6"/>
        <v/>
      </c>
      <c r="R34" s="261"/>
    </row>
    <row r="35" spans="1:18" x14ac:dyDescent="0.2">
      <c r="A35" s="74" t="str">
        <f>IF('Step 7 RT'!A35="","",'Step 7 RT'!A35)</f>
        <v/>
      </c>
      <c r="B35" s="516" t="str">
        <f>IF('Step 7 RT'!B35="","",'Step 7 RT'!B35)</f>
        <v/>
      </c>
      <c r="C35" s="517"/>
      <c r="D35" s="518"/>
      <c r="E35" s="246"/>
      <c r="F35" s="246"/>
      <c r="G35" s="182" t="str">
        <f t="shared" si="0"/>
        <v/>
      </c>
      <c r="H35" s="246"/>
      <c r="I35" s="246"/>
      <c r="J35" s="182" t="str">
        <f t="shared" si="1"/>
        <v/>
      </c>
      <c r="K35" s="246"/>
      <c r="L35" s="259"/>
      <c r="M35" s="183" t="str">
        <f t="shared" si="2"/>
        <v/>
      </c>
      <c r="N35" s="183" t="str">
        <f t="shared" si="3"/>
        <v/>
      </c>
      <c r="O35" s="183" t="str">
        <f t="shared" si="4"/>
        <v/>
      </c>
      <c r="P35" s="184" t="str">
        <f t="shared" si="5"/>
        <v/>
      </c>
      <c r="Q35" s="184" t="str">
        <f t="shared" si="6"/>
        <v/>
      </c>
      <c r="R35" s="261"/>
    </row>
    <row r="36" spans="1:18" x14ac:dyDescent="0.2">
      <c r="A36" s="74" t="str">
        <f>IF('Step 7 RT'!A36="","",'Step 7 RT'!A36)</f>
        <v/>
      </c>
      <c r="B36" s="516" t="str">
        <f>IF('Step 7 RT'!B36="","",'Step 7 RT'!B36)</f>
        <v/>
      </c>
      <c r="C36" s="517"/>
      <c r="D36" s="518"/>
      <c r="E36" s="248"/>
      <c r="F36" s="246"/>
      <c r="G36" s="182" t="str">
        <f t="shared" si="0"/>
        <v/>
      </c>
      <c r="H36" s="246"/>
      <c r="I36" s="246"/>
      <c r="J36" s="182" t="str">
        <f t="shared" si="1"/>
        <v/>
      </c>
      <c r="K36" s="246"/>
      <c r="L36" s="259"/>
      <c r="M36" s="183" t="str">
        <f t="shared" si="2"/>
        <v/>
      </c>
      <c r="N36" s="183" t="str">
        <f t="shared" si="3"/>
        <v/>
      </c>
      <c r="O36" s="183" t="str">
        <f t="shared" si="4"/>
        <v/>
      </c>
      <c r="P36" s="184" t="str">
        <f t="shared" si="5"/>
        <v/>
      </c>
      <c r="Q36" s="184" t="str">
        <f t="shared" si="6"/>
        <v/>
      </c>
      <c r="R36" s="261"/>
    </row>
    <row r="37" spans="1:18" x14ac:dyDescent="0.2">
      <c r="A37" s="74" t="str">
        <f>IF('Step 7 RT'!A37="","",'Step 7 RT'!A37)</f>
        <v/>
      </c>
      <c r="B37" s="516" t="str">
        <f>IF('Step 7 RT'!B37="","",'Step 7 RT'!B37)</f>
        <v/>
      </c>
      <c r="C37" s="517"/>
      <c r="D37" s="518"/>
      <c r="E37" s="246"/>
      <c r="F37" s="246"/>
      <c r="G37" s="182" t="str">
        <f t="shared" si="0"/>
        <v/>
      </c>
      <c r="H37" s="246"/>
      <c r="I37" s="246"/>
      <c r="J37" s="182" t="str">
        <f t="shared" si="1"/>
        <v/>
      </c>
      <c r="K37" s="246"/>
      <c r="L37" s="259"/>
      <c r="M37" s="183" t="str">
        <f t="shared" si="2"/>
        <v/>
      </c>
      <c r="N37" s="183" t="str">
        <f t="shared" si="3"/>
        <v/>
      </c>
      <c r="O37" s="183" t="str">
        <f t="shared" si="4"/>
        <v/>
      </c>
      <c r="P37" s="184" t="str">
        <f t="shared" si="5"/>
        <v/>
      </c>
      <c r="Q37" s="184" t="str">
        <f t="shared" si="6"/>
        <v/>
      </c>
      <c r="R37" s="261"/>
    </row>
    <row r="38" spans="1:18" x14ac:dyDescent="0.2">
      <c r="A38" s="74" t="str">
        <f>IF('Step 7 RT'!A38="","",'Step 7 RT'!A38)</f>
        <v/>
      </c>
      <c r="B38" s="516" t="str">
        <f>IF('Step 7 RT'!B38="","",'Step 7 RT'!B38)</f>
        <v/>
      </c>
      <c r="C38" s="517"/>
      <c r="D38" s="518"/>
      <c r="E38" s="246"/>
      <c r="F38" s="246"/>
      <c r="G38" s="182" t="str">
        <f t="shared" si="0"/>
        <v/>
      </c>
      <c r="H38" s="246"/>
      <c r="I38" s="246"/>
      <c r="J38" s="182" t="str">
        <f t="shared" si="1"/>
        <v/>
      </c>
      <c r="K38" s="246"/>
      <c r="L38" s="259"/>
      <c r="M38" s="183" t="str">
        <f t="shared" si="2"/>
        <v/>
      </c>
      <c r="N38" s="183" t="str">
        <f t="shared" si="3"/>
        <v/>
      </c>
      <c r="O38" s="183" t="str">
        <f t="shared" si="4"/>
        <v/>
      </c>
      <c r="P38" s="184" t="str">
        <f t="shared" si="5"/>
        <v/>
      </c>
      <c r="Q38" s="184" t="str">
        <f t="shared" si="6"/>
        <v/>
      </c>
      <c r="R38" s="261"/>
    </row>
    <row r="39" spans="1:18" x14ac:dyDescent="0.2">
      <c r="A39" s="74" t="str">
        <f>IF('Step 7 RT'!A39="","",'Step 7 RT'!A39)</f>
        <v/>
      </c>
      <c r="B39" s="516" t="str">
        <f>IF('Step 7 RT'!B39="","",'Step 7 RT'!B39)</f>
        <v/>
      </c>
      <c r="C39" s="517"/>
      <c r="D39" s="518"/>
      <c r="E39" s="246"/>
      <c r="F39" s="246"/>
      <c r="G39" s="182" t="str">
        <f t="shared" si="0"/>
        <v/>
      </c>
      <c r="H39" s="246"/>
      <c r="I39" s="246"/>
      <c r="J39" s="182" t="str">
        <f t="shared" si="1"/>
        <v/>
      </c>
      <c r="K39" s="246"/>
      <c r="L39" s="259"/>
      <c r="M39" s="183" t="str">
        <f t="shared" si="2"/>
        <v/>
      </c>
      <c r="N39" s="183" t="str">
        <f t="shared" si="3"/>
        <v/>
      </c>
      <c r="O39" s="183" t="str">
        <f t="shared" si="4"/>
        <v/>
      </c>
      <c r="P39" s="184" t="str">
        <f t="shared" si="5"/>
        <v/>
      </c>
      <c r="Q39" s="184" t="str">
        <f t="shared" si="6"/>
        <v/>
      </c>
      <c r="R39" s="261"/>
    </row>
    <row r="40" spans="1:18" x14ac:dyDescent="0.2">
      <c r="A40" s="74" t="str">
        <f>IF('Step 7 RT'!A40="","",'Step 7 RT'!A40)</f>
        <v/>
      </c>
      <c r="B40" s="516" t="str">
        <f>IF('Step 7 RT'!B40="","",'Step 7 RT'!B40)</f>
        <v/>
      </c>
      <c r="C40" s="517"/>
      <c r="D40" s="518"/>
      <c r="E40" s="248"/>
      <c r="F40" s="246"/>
      <c r="G40" s="182" t="str">
        <f t="shared" si="0"/>
        <v/>
      </c>
      <c r="H40" s="246"/>
      <c r="I40" s="246"/>
      <c r="J40" s="182" t="str">
        <f t="shared" si="1"/>
        <v/>
      </c>
      <c r="K40" s="246"/>
      <c r="L40" s="259"/>
      <c r="M40" s="183" t="str">
        <f t="shared" si="2"/>
        <v/>
      </c>
      <c r="N40" s="183" t="str">
        <f t="shared" si="3"/>
        <v/>
      </c>
      <c r="O40" s="183" t="str">
        <f t="shared" si="4"/>
        <v/>
      </c>
      <c r="P40" s="184" t="str">
        <f t="shared" si="5"/>
        <v/>
      </c>
      <c r="Q40" s="184" t="str">
        <f t="shared" si="6"/>
        <v/>
      </c>
      <c r="R40" s="261"/>
    </row>
    <row r="41" spans="1:18" x14ac:dyDescent="0.2">
      <c r="A41" s="74" t="str">
        <f>IF('Step 7 RT'!A41="","",'Step 7 RT'!A41)</f>
        <v/>
      </c>
      <c r="B41" s="516" t="str">
        <f>IF('Step 7 RT'!B41="","",'Step 7 RT'!B41)</f>
        <v/>
      </c>
      <c r="C41" s="517"/>
      <c r="D41" s="518"/>
      <c r="E41" s="246"/>
      <c r="F41" s="246"/>
      <c r="G41" s="182" t="str">
        <f t="shared" si="0"/>
        <v/>
      </c>
      <c r="H41" s="246"/>
      <c r="I41" s="246"/>
      <c r="J41" s="182" t="str">
        <f t="shared" si="1"/>
        <v/>
      </c>
      <c r="K41" s="246"/>
      <c r="L41" s="259"/>
      <c r="M41" s="183" t="str">
        <f t="shared" si="2"/>
        <v/>
      </c>
      <c r="N41" s="183" t="str">
        <f t="shared" si="3"/>
        <v/>
      </c>
      <c r="O41" s="183" t="str">
        <f t="shared" si="4"/>
        <v/>
      </c>
      <c r="P41" s="184" t="str">
        <f t="shared" si="5"/>
        <v/>
      </c>
      <c r="Q41" s="184" t="str">
        <f t="shared" si="6"/>
        <v/>
      </c>
      <c r="R41" s="261"/>
    </row>
    <row r="42" spans="1:18" x14ac:dyDescent="0.2">
      <c r="A42" s="74" t="str">
        <f>IF('Step 7 RT'!A42="","",'Step 7 RT'!A42)</f>
        <v/>
      </c>
      <c r="B42" s="516" t="str">
        <f>IF('Step 7 RT'!B42="","",'Step 7 RT'!B42)</f>
        <v/>
      </c>
      <c r="C42" s="517"/>
      <c r="D42" s="518"/>
      <c r="E42" s="246"/>
      <c r="F42" s="246"/>
      <c r="G42" s="182" t="str">
        <f t="shared" si="0"/>
        <v/>
      </c>
      <c r="H42" s="246"/>
      <c r="I42" s="246"/>
      <c r="J42" s="182" t="str">
        <f t="shared" si="1"/>
        <v/>
      </c>
      <c r="K42" s="246"/>
      <c r="L42" s="259"/>
      <c r="M42" s="183" t="str">
        <f t="shared" si="2"/>
        <v/>
      </c>
      <c r="N42" s="183" t="str">
        <f t="shared" si="3"/>
        <v/>
      </c>
      <c r="O42" s="183" t="str">
        <f t="shared" si="4"/>
        <v/>
      </c>
      <c r="P42" s="184" t="str">
        <f t="shared" si="5"/>
        <v/>
      </c>
      <c r="Q42" s="184" t="str">
        <f t="shared" si="6"/>
        <v/>
      </c>
      <c r="R42" s="261"/>
    </row>
    <row r="43" spans="1:18" x14ac:dyDescent="0.2">
      <c r="A43" s="74" t="str">
        <f>IF('Step 7 RT'!A43="","",'Step 7 RT'!A43)</f>
        <v/>
      </c>
      <c r="B43" s="516" t="str">
        <f>IF('Step 7 RT'!B43="","",'Step 7 RT'!B43)</f>
        <v/>
      </c>
      <c r="C43" s="517"/>
      <c r="D43" s="518"/>
      <c r="E43" s="246"/>
      <c r="F43" s="246"/>
      <c r="G43" s="182" t="str">
        <f t="shared" si="0"/>
        <v/>
      </c>
      <c r="H43" s="246"/>
      <c r="I43" s="246"/>
      <c r="J43" s="182" t="str">
        <f t="shared" si="1"/>
        <v/>
      </c>
      <c r="K43" s="246"/>
      <c r="L43" s="259"/>
      <c r="M43" s="183" t="str">
        <f t="shared" si="2"/>
        <v/>
      </c>
      <c r="N43" s="183" t="str">
        <f t="shared" si="3"/>
        <v/>
      </c>
      <c r="O43" s="183" t="str">
        <f t="shared" si="4"/>
        <v/>
      </c>
      <c r="P43" s="184" t="str">
        <f t="shared" si="5"/>
        <v/>
      </c>
      <c r="Q43" s="184" t="str">
        <f t="shared" si="6"/>
        <v/>
      </c>
      <c r="R43" s="261"/>
    </row>
    <row r="44" spans="1:18" x14ac:dyDescent="0.2">
      <c r="A44" s="74" t="str">
        <f>IF('Step 7 RT'!A44="","",'Step 7 RT'!A44)</f>
        <v/>
      </c>
      <c r="B44" s="516" t="str">
        <f>IF('Step 7 RT'!B44="","",'Step 7 RT'!B44)</f>
        <v/>
      </c>
      <c r="C44" s="517"/>
      <c r="D44" s="518"/>
      <c r="E44" s="248"/>
      <c r="F44" s="246"/>
      <c r="G44" s="182" t="str">
        <f t="shared" si="0"/>
        <v/>
      </c>
      <c r="H44" s="246"/>
      <c r="I44" s="246"/>
      <c r="J44" s="182" t="str">
        <f t="shared" si="1"/>
        <v/>
      </c>
      <c r="K44" s="246"/>
      <c r="L44" s="259"/>
      <c r="M44" s="183" t="str">
        <f t="shared" si="2"/>
        <v/>
      </c>
      <c r="N44" s="183" t="str">
        <f t="shared" si="3"/>
        <v/>
      </c>
      <c r="O44" s="183" t="str">
        <f t="shared" si="4"/>
        <v/>
      </c>
      <c r="P44" s="184" t="str">
        <f t="shared" si="5"/>
        <v/>
      </c>
      <c r="Q44" s="184" t="str">
        <f t="shared" si="6"/>
        <v/>
      </c>
      <c r="R44" s="261"/>
    </row>
    <row r="45" spans="1:18" x14ac:dyDescent="0.2">
      <c r="A45" s="74" t="str">
        <f>IF('Step 7 RT'!A45="","",'Step 7 RT'!A45)</f>
        <v/>
      </c>
      <c r="B45" s="516" t="str">
        <f>IF('Step 7 RT'!B45="","",'Step 7 RT'!B45)</f>
        <v/>
      </c>
      <c r="C45" s="517"/>
      <c r="D45" s="518"/>
      <c r="E45" s="246"/>
      <c r="F45" s="246"/>
      <c r="G45" s="182" t="str">
        <f t="shared" si="0"/>
        <v/>
      </c>
      <c r="H45" s="246"/>
      <c r="I45" s="246"/>
      <c r="J45" s="182" t="str">
        <f t="shared" si="1"/>
        <v/>
      </c>
      <c r="K45" s="246"/>
      <c r="L45" s="259"/>
      <c r="M45" s="183" t="str">
        <f t="shared" si="2"/>
        <v/>
      </c>
      <c r="N45" s="183" t="str">
        <f t="shared" si="3"/>
        <v/>
      </c>
      <c r="O45" s="183" t="str">
        <f t="shared" si="4"/>
        <v/>
      </c>
      <c r="P45" s="184" t="str">
        <f t="shared" si="5"/>
        <v/>
      </c>
      <c r="Q45" s="184" t="str">
        <f t="shared" si="6"/>
        <v/>
      </c>
      <c r="R45" s="261"/>
    </row>
    <row r="46" spans="1:18" x14ac:dyDescent="0.2">
      <c r="A46" s="74" t="str">
        <f>IF('Step 7 RT'!A46="","",'Step 7 RT'!A46)</f>
        <v/>
      </c>
      <c r="B46" s="516" t="str">
        <f>IF('Step 7 RT'!B46="","",'Step 7 RT'!B46)</f>
        <v/>
      </c>
      <c r="C46" s="517"/>
      <c r="D46" s="518"/>
      <c r="E46" s="246"/>
      <c r="F46" s="246"/>
      <c r="G46" s="182" t="str">
        <f t="shared" si="0"/>
        <v/>
      </c>
      <c r="H46" s="246"/>
      <c r="I46" s="246"/>
      <c r="J46" s="182" t="str">
        <f t="shared" si="1"/>
        <v/>
      </c>
      <c r="K46" s="246"/>
      <c r="L46" s="259"/>
      <c r="M46" s="183" t="str">
        <f t="shared" si="2"/>
        <v/>
      </c>
      <c r="N46" s="183" t="str">
        <f t="shared" si="3"/>
        <v/>
      </c>
      <c r="O46" s="183" t="str">
        <f t="shared" si="4"/>
        <v/>
      </c>
      <c r="P46" s="184" t="str">
        <f t="shared" si="5"/>
        <v/>
      </c>
      <c r="Q46" s="184" t="str">
        <f t="shared" si="6"/>
        <v/>
      </c>
      <c r="R46" s="261"/>
    </row>
    <row r="47" spans="1:18" x14ac:dyDescent="0.2">
      <c r="A47" s="74" t="str">
        <f>IF('Step 7 RT'!A47="","",'Step 7 RT'!A47)</f>
        <v/>
      </c>
      <c r="B47" s="516" t="str">
        <f>IF('Step 7 RT'!B47="","",'Step 7 RT'!B47)</f>
        <v/>
      </c>
      <c r="C47" s="517"/>
      <c r="D47" s="518"/>
      <c r="E47" s="246"/>
      <c r="F47" s="246"/>
      <c r="G47" s="182" t="str">
        <f t="shared" si="0"/>
        <v/>
      </c>
      <c r="H47" s="246"/>
      <c r="I47" s="246"/>
      <c r="J47" s="182" t="str">
        <f t="shared" si="1"/>
        <v/>
      </c>
      <c r="K47" s="246"/>
      <c r="L47" s="259"/>
      <c r="M47" s="183" t="str">
        <f t="shared" si="2"/>
        <v/>
      </c>
      <c r="N47" s="183" t="str">
        <f t="shared" si="3"/>
        <v/>
      </c>
      <c r="O47" s="183" t="str">
        <f t="shared" si="4"/>
        <v/>
      </c>
      <c r="P47" s="184" t="str">
        <f t="shared" si="5"/>
        <v/>
      </c>
      <c r="Q47" s="184" t="str">
        <f t="shared" si="6"/>
        <v/>
      </c>
      <c r="R47" s="261"/>
    </row>
    <row r="48" spans="1:18" x14ac:dyDescent="0.2">
      <c r="A48" s="74" t="str">
        <f>IF('Step 7 RT'!A48="","",'Step 7 RT'!A48)</f>
        <v/>
      </c>
      <c r="B48" s="516" t="str">
        <f>IF('Step 7 RT'!B48="","",'Step 7 RT'!B48)</f>
        <v/>
      </c>
      <c r="C48" s="517"/>
      <c r="D48" s="518"/>
      <c r="E48" s="248"/>
      <c r="F48" s="246"/>
      <c r="G48" s="182" t="str">
        <f t="shared" si="0"/>
        <v/>
      </c>
      <c r="H48" s="246"/>
      <c r="I48" s="246"/>
      <c r="J48" s="182" t="str">
        <f t="shared" si="1"/>
        <v/>
      </c>
      <c r="K48" s="246"/>
      <c r="L48" s="259"/>
      <c r="M48" s="183" t="str">
        <f t="shared" si="2"/>
        <v/>
      </c>
      <c r="N48" s="183" t="str">
        <f t="shared" si="3"/>
        <v/>
      </c>
      <c r="O48" s="183" t="str">
        <f t="shared" si="4"/>
        <v/>
      </c>
      <c r="P48" s="184" t="str">
        <f t="shared" si="5"/>
        <v/>
      </c>
      <c r="Q48" s="184" t="str">
        <f t="shared" si="6"/>
        <v/>
      </c>
      <c r="R48" s="261"/>
    </row>
    <row r="49" spans="1:18" x14ac:dyDescent="0.2">
      <c r="A49" s="74" t="str">
        <f>IF('Step 7 RT'!A49="","",'Step 7 RT'!A49)</f>
        <v/>
      </c>
      <c r="B49" s="516" t="str">
        <f>IF('Step 7 RT'!B49="","",'Step 7 RT'!B49)</f>
        <v/>
      </c>
      <c r="C49" s="517"/>
      <c r="D49" s="518"/>
      <c r="E49" s="246"/>
      <c r="F49" s="246"/>
      <c r="G49" s="182" t="str">
        <f t="shared" si="0"/>
        <v/>
      </c>
      <c r="H49" s="246"/>
      <c r="I49" s="246"/>
      <c r="J49" s="182" t="str">
        <f t="shared" si="1"/>
        <v/>
      </c>
      <c r="K49" s="246"/>
      <c r="L49" s="259"/>
      <c r="M49" s="183" t="str">
        <f t="shared" si="2"/>
        <v/>
      </c>
      <c r="N49" s="183" t="str">
        <f t="shared" si="3"/>
        <v/>
      </c>
      <c r="O49" s="183" t="str">
        <f t="shared" si="4"/>
        <v/>
      </c>
      <c r="P49" s="184" t="str">
        <f t="shared" si="5"/>
        <v/>
      </c>
      <c r="Q49" s="184" t="str">
        <f t="shared" si="6"/>
        <v/>
      </c>
      <c r="R49" s="261"/>
    </row>
    <row r="50" spans="1:18" x14ac:dyDescent="0.2">
      <c r="A50" s="74" t="str">
        <f>IF('Step 7 RT'!A50="","",'Step 7 RT'!A50)</f>
        <v/>
      </c>
      <c r="B50" s="516" t="str">
        <f>IF('Step 7 RT'!B50="","",'Step 7 RT'!B50)</f>
        <v/>
      </c>
      <c r="C50" s="517"/>
      <c r="D50" s="518"/>
      <c r="E50" s="246"/>
      <c r="F50" s="246"/>
      <c r="G50" s="182" t="str">
        <f t="shared" si="0"/>
        <v/>
      </c>
      <c r="H50" s="246"/>
      <c r="I50" s="246"/>
      <c r="J50" s="182" t="str">
        <f t="shared" si="1"/>
        <v/>
      </c>
      <c r="K50" s="246"/>
      <c r="L50" s="259"/>
      <c r="M50" s="211" t="str">
        <f t="shared" si="2"/>
        <v/>
      </c>
      <c r="N50" s="183" t="str">
        <f t="shared" si="3"/>
        <v/>
      </c>
      <c r="O50" s="183" t="str">
        <f t="shared" si="4"/>
        <v/>
      </c>
      <c r="P50" s="184" t="str">
        <f t="shared" si="5"/>
        <v/>
      </c>
      <c r="Q50" s="184" t="str">
        <f t="shared" si="6"/>
        <v/>
      </c>
      <c r="R50" s="317"/>
    </row>
    <row r="51" spans="1:18" ht="13.5" thickBot="1" x14ac:dyDescent="0.25">
      <c r="A51" s="82" t="str">
        <f>IF('Step 7 RT'!A51="","",'Step 7 RT'!A51)</f>
        <v/>
      </c>
      <c r="B51" s="523" t="str">
        <f>IF('Step 7 RT'!B51="","",'Step 7 RT'!B51)</f>
        <v/>
      </c>
      <c r="C51" s="524"/>
      <c r="D51" s="525"/>
      <c r="E51" s="253"/>
      <c r="F51" s="253"/>
      <c r="G51" s="186" t="str">
        <f t="shared" si="0"/>
        <v/>
      </c>
      <c r="H51" s="253"/>
      <c r="I51" s="253"/>
      <c r="J51" s="186" t="str">
        <f t="shared" si="1"/>
        <v/>
      </c>
      <c r="K51" s="253"/>
      <c r="L51" s="260"/>
      <c r="M51" s="187" t="str">
        <f t="shared" si="2"/>
        <v/>
      </c>
      <c r="N51" s="187" t="str">
        <f>IF(ISNUMBER(E51),IF($K$10="YES",IF(K51&gt;=32670,"YES","NO"),"N/A"),"")</f>
        <v/>
      </c>
      <c r="O51" s="187" t="str">
        <f>IF(ISBLANK(E51),"",IF($K$10="YES",IF(L51="YES","YES",IF(L51="NO","NO","INPUT COLUMN L")),"N/A"))</f>
        <v/>
      </c>
      <c r="P51" s="188" t="str">
        <f t="shared" si="5"/>
        <v/>
      </c>
      <c r="Q51" s="188" t="str">
        <f>IF(ISBLANK(E51),"",IF($K$10="NO","N/A",IF(OR(M51="YES",N51="YES",O51="YES"),K51,0)))</f>
        <v/>
      </c>
      <c r="R51" s="262"/>
    </row>
    <row r="52" spans="1:18" s="194" customFormat="1" ht="15.75" customHeight="1" thickTop="1" thickBot="1" x14ac:dyDescent="0.25">
      <c r="A52" s="510" t="s">
        <v>18</v>
      </c>
      <c r="B52" s="511"/>
      <c r="C52" s="511"/>
      <c r="D52" s="511"/>
      <c r="E52" s="190">
        <f t="shared" ref="E52:K52" si="7">SUM(E14:E51)</f>
        <v>0</v>
      </c>
      <c r="F52" s="190">
        <f t="shared" si="7"/>
        <v>0</v>
      </c>
      <c r="G52" s="190">
        <f t="shared" si="7"/>
        <v>0</v>
      </c>
      <c r="H52" s="190">
        <f t="shared" si="7"/>
        <v>0</v>
      </c>
      <c r="I52" s="190">
        <f t="shared" si="7"/>
        <v>0</v>
      </c>
      <c r="J52" s="190">
        <f t="shared" si="7"/>
        <v>0</v>
      </c>
      <c r="K52" s="190">
        <f t="shared" si="7"/>
        <v>0</v>
      </c>
      <c r="L52" s="192"/>
      <c r="M52" s="192"/>
      <c r="N52" s="192"/>
      <c r="O52" s="192"/>
      <c r="P52" s="190">
        <f>SUM(P14:P51)</f>
        <v>0</v>
      </c>
      <c r="Q52" s="190">
        <f>SUM(Q14:Q51)</f>
        <v>0</v>
      </c>
      <c r="R52" s="193"/>
    </row>
    <row r="53" spans="1:18" x14ac:dyDescent="0.2">
      <c r="A53" s="212"/>
      <c r="B53" s="213"/>
      <c r="C53" s="213"/>
      <c r="D53" s="213"/>
      <c r="E53" s="214"/>
      <c r="F53" s="215"/>
      <c r="G53" s="215"/>
      <c r="H53" s="215"/>
      <c r="I53" s="215"/>
      <c r="J53" s="38"/>
      <c r="K53" s="38"/>
      <c r="L53" s="215"/>
      <c r="M53" s="215"/>
      <c r="N53" s="215"/>
      <c r="O53" s="215"/>
      <c r="P53" s="38"/>
      <c r="Q53" s="38"/>
      <c r="R53" s="91"/>
    </row>
    <row r="54" spans="1:18" x14ac:dyDescent="0.2">
      <c r="A54" s="7" t="s">
        <v>310</v>
      </c>
      <c r="B54" s="196"/>
      <c r="C54" s="196"/>
      <c r="D54" s="196"/>
      <c r="E54" s="195"/>
      <c r="R54" s="64"/>
    </row>
    <row r="55" spans="1:18" x14ac:dyDescent="0.2">
      <c r="A55" s="98"/>
      <c r="B55" s="1"/>
      <c r="C55" s="1"/>
      <c r="D55" s="1"/>
      <c r="E55" s="197"/>
      <c r="G55" s="25"/>
      <c r="H55" s="25"/>
      <c r="R55" s="64"/>
    </row>
    <row r="56" spans="1:18" ht="13.5" thickBot="1" x14ac:dyDescent="0.25">
      <c r="A56" s="79" t="s">
        <v>24</v>
      </c>
      <c r="B56" s="216"/>
      <c r="C56" s="216"/>
      <c r="D56" s="216"/>
      <c r="E56" s="217"/>
      <c r="F56" s="178"/>
      <c r="G56" s="218"/>
      <c r="H56" s="219"/>
      <c r="I56" s="219"/>
      <c r="J56" s="220"/>
      <c r="K56" s="221"/>
      <c r="L56" s="178"/>
      <c r="M56" s="178"/>
      <c r="N56" s="178"/>
      <c r="O56" s="178"/>
      <c r="P56" s="66"/>
      <c r="Q56" s="66"/>
      <c r="R56" s="67"/>
    </row>
    <row r="57" spans="1:18" x14ac:dyDescent="0.2">
      <c r="B57" s="92"/>
      <c r="C57" s="92"/>
      <c r="D57" s="92"/>
      <c r="E57" s="195"/>
    </row>
    <row r="58" spans="1:18" x14ac:dyDescent="0.2">
      <c r="A58" s="92"/>
      <c r="B58" s="92"/>
      <c r="C58" s="92"/>
      <c r="D58" s="92"/>
      <c r="E58" s="195"/>
      <c r="J58" s="199"/>
      <c r="K58" s="199"/>
      <c r="L58" s="200"/>
      <c r="M58" s="200"/>
      <c r="N58" s="200"/>
      <c r="O58" s="200"/>
      <c r="P58" s="199"/>
      <c r="Q58" s="199"/>
      <c r="R58" s="199"/>
    </row>
    <row r="59" spans="1:18" x14ac:dyDescent="0.2">
      <c r="A59" s="92"/>
      <c r="B59" s="92"/>
      <c r="C59" s="92"/>
      <c r="D59" s="92"/>
      <c r="E59" s="195"/>
    </row>
    <row r="60" spans="1:18" x14ac:dyDescent="0.2">
      <c r="A60" s="92"/>
      <c r="B60" s="92"/>
      <c r="C60" s="92"/>
      <c r="D60" s="92"/>
      <c r="E60" s="195"/>
    </row>
    <row r="61" spans="1:18" x14ac:dyDescent="0.2">
      <c r="A61" s="10"/>
      <c r="B61" s="10"/>
      <c r="C61" s="10"/>
      <c r="D61" s="10"/>
      <c r="E61" s="179"/>
      <c r="F61" s="179"/>
    </row>
    <row r="62" spans="1:18" x14ac:dyDescent="0.2">
      <c r="B62" s="39"/>
      <c r="C62" s="21"/>
      <c r="D62" s="29"/>
      <c r="E62" s="24"/>
    </row>
    <row r="63" spans="1:18" x14ac:dyDescent="0.2">
      <c r="B63" s="39"/>
      <c r="C63" s="21"/>
      <c r="D63" s="29"/>
      <c r="E63" s="24"/>
    </row>
    <row r="64" spans="1:18" x14ac:dyDescent="0.2">
      <c r="B64" s="29"/>
      <c r="C64" s="21"/>
      <c r="D64" s="29"/>
      <c r="E64" s="24"/>
      <c r="F64" s="37"/>
    </row>
    <row r="65" spans="1:7" x14ac:dyDescent="0.2">
      <c r="A65" s="1"/>
      <c r="B65" s="21"/>
      <c r="C65" s="10"/>
      <c r="D65" s="10"/>
    </row>
    <row r="66" spans="1:7" x14ac:dyDescent="0.2">
      <c r="A66" s="21"/>
      <c r="B66" s="21"/>
      <c r="C66" s="10"/>
      <c r="D66" s="10"/>
    </row>
    <row r="67" spans="1:7" x14ac:dyDescent="0.2">
      <c r="C67" s="10"/>
    </row>
    <row r="68" spans="1:7" x14ac:dyDescent="0.2">
      <c r="A68" s="201"/>
      <c r="B68" s="202"/>
      <c r="C68" s="202"/>
      <c r="D68" s="202"/>
      <c r="E68" s="203"/>
      <c r="F68" s="204"/>
      <c r="G68" s="204"/>
    </row>
    <row r="69" spans="1:7" x14ac:dyDescent="0.2">
      <c r="A69" s="205"/>
      <c r="B69" s="206"/>
      <c r="C69" s="206"/>
      <c r="D69" s="206"/>
      <c r="E69" s="207"/>
      <c r="F69" s="208"/>
      <c r="G69" s="208"/>
    </row>
    <row r="70" spans="1:7" x14ac:dyDescent="0.2">
      <c r="A70" s="205"/>
      <c r="B70" s="206"/>
      <c r="C70" s="206"/>
      <c r="D70" s="206"/>
      <c r="E70" s="207"/>
      <c r="F70" s="208"/>
      <c r="G70" s="208"/>
    </row>
    <row r="71" spans="1:7" x14ac:dyDescent="0.2">
      <c r="A71" s="205"/>
      <c r="B71" s="206"/>
      <c r="C71" s="206"/>
      <c r="D71" s="206"/>
      <c r="E71" s="207"/>
      <c r="F71" s="208"/>
      <c r="G71" s="208"/>
    </row>
    <row r="72" spans="1:7" x14ac:dyDescent="0.2">
      <c r="A72" s="205"/>
      <c r="B72" s="206"/>
      <c r="C72" s="206"/>
      <c r="D72" s="206"/>
      <c r="E72" s="207"/>
      <c r="F72" s="208"/>
      <c r="G72" s="208"/>
    </row>
    <row r="73" spans="1:7" x14ac:dyDescent="0.2">
      <c r="A73" s="205"/>
      <c r="B73" s="206"/>
      <c r="C73" s="206"/>
      <c r="D73" s="206"/>
    </row>
  </sheetData>
  <sheetProtection algorithmName="SHA-512" hashValue="yU0bwRZDc4TWffPRC94Xi6BxNqj137lkaj8/KZWOsqJ1IOi3hGo1v74grsLbdnJFzmLsLqdpzt7TiBUsOsC5Eg==" saltValue="OajtaXBQJDA6SmxV2wnipA==" spinCount="100000" sheet="1" objects="1" scenarios="1"/>
  <customSheetViews>
    <customSheetView guid="{1BF416DB-7897-4658-8DE8-81D4B574EE47}" scale="75" showPageBreaks="1" printArea="1" hiddenColumns="1" showRuler="0">
      <selection activeCell="A17" sqref="A17"/>
      <pageMargins left="0.1" right="0.1" top="0.25" bottom="0.21" header="0.5" footer="0.25"/>
      <printOptions horizontalCentered="1" verticalCentered="1"/>
      <pageSetup paperSize="5" scale="56" orientation="landscape" r:id="rId1"/>
      <headerFooter alignWithMargins="0">
        <oddFooter>&amp;C&amp;F (&amp;A) &amp;D &amp;T</oddFooter>
      </headerFooter>
    </customSheetView>
    <customSheetView guid="{6B8BB85A-CDE2-45AD-B578-6A613C1EA15E}" scale="75" hiddenColumns="1" showRuler="0">
      <selection activeCell="F10" sqref="F10"/>
      <pageMargins left="0.25" right="0.25" top="0.75" bottom="0.21" header="0.5" footer="0.25"/>
      <printOptions horizontalCentered="1" verticalCentered="1"/>
      <pageSetup paperSize="5" scale="56" orientation="landscape" r:id="rId2"/>
      <headerFooter alignWithMargins="0">
        <oddFooter>&amp;C&amp;F (&amp;A) &amp;D &amp;T</oddFooter>
      </headerFooter>
    </customSheetView>
  </customSheetViews>
  <mergeCells count="43">
    <mergeCell ref="B46:D46"/>
    <mergeCell ref="B43:D43"/>
    <mergeCell ref="B32:D32"/>
    <mergeCell ref="B33:D33"/>
    <mergeCell ref="B36:D36"/>
    <mergeCell ref="B41:D41"/>
    <mergeCell ref="B37:D37"/>
    <mergeCell ref="B31:D31"/>
    <mergeCell ref="B42:D42"/>
    <mergeCell ref="B23:D23"/>
    <mergeCell ref="B35:D35"/>
    <mergeCell ref="B26:D26"/>
    <mergeCell ref="B17:D17"/>
    <mergeCell ref="B51:D51"/>
    <mergeCell ref="A52:D52"/>
    <mergeCell ref="B38:D38"/>
    <mergeCell ref="B39:D39"/>
    <mergeCell ref="B40:D40"/>
    <mergeCell ref="B48:D48"/>
    <mergeCell ref="B49:D49"/>
    <mergeCell ref="B44:D44"/>
    <mergeCell ref="B45:D45"/>
    <mergeCell ref="B50:D50"/>
    <mergeCell ref="B47:D47"/>
    <mergeCell ref="B34:D34"/>
    <mergeCell ref="B19:D19"/>
    <mergeCell ref="B20:D20"/>
    <mergeCell ref="B21:D21"/>
    <mergeCell ref="B18:D18"/>
    <mergeCell ref="B29:D29"/>
    <mergeCell ref="B30:D30"/>
    <mergeCell ref="B27:D27"/>
    <mergeCell ref="B28:D28"/>
    <mergeCell ref="B24:D24"/>
    <mergeCell ref="B22:D22"/>
    <mergeCell ref="B25:D25"/>
    <mergeCell ref="B2:J2"/>
    <mergeCell ref="B15:D15"/>
    <mergeCell ref="B16:D16"/>
    <mergeCell ref="B5:C5"/>
    <mergeCell ref="B6:C6"/>
    <mergeCell ref="B13:D13"/>
    <mergeCell ref="B14:D14"/>
  </mergeCells>
  <phoneticPr fontId="0" type="noConversion"/>
  <dataValidations count="3">
    <dataValidation type="list" allowBlank="1" sqref="L51" xr:uid="{00000000-0002-0000-0500-000000000000}">
      <formula1>"YES,NO"</formula1>
    </dataValidation>
    <dataValidation type="list" allowBlank="1" showInputMessage="1" showErrorMessage="1" sqref="F11:F12" xr:uid="{00000000-0002-0000-0500-000001000000}">
      <formula1>"YES,NO"</formula1>
    </dataValidation>
    <dataValidation type="list" allowBlank="1" sqref="L14:L50" xr:uid="{00000000-0002-0000-0500-000002000000}">
      <formula1>",YES,NO"</formula1>
    </dataValidation>
  </dataValidations>
  <printOptions horizontalCentered="1" verticalCentered="1"/>
  <pageMargins left="0.2" right="0.2" top="0.25" bottom="0.21" header="0.5" footer="0.18"/>
  <pageSetup paperSize="3" scale="64" orientation="landscape" r:id="rId3"/>
  <headerFooter alignWithMargins="0">
    <oddFooter>&amp;L&amp;F&amp;R&amp;D    &amp;T    Version 6.2</oddFooter>
  </headerFooter>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22"/>
  <sheetViews>
    <sheetView zoomScaleNormal="100" workbookViewId="0">
      <selection activeCell="E9" sqref="E9"/>
    </sheetView>
  </sheetViews>
  <sheetFormatPr defaultColWidth="9.140625" defaultRowHeight="12.75" x14ac:dyDescent="0.2"/>
  <cols>
    <col min="1" max="1" width="22.7109375" style="20" customWidth="1"/>
    <col min="2" max="2" width="25.5703125" style="20" customWidth="1"/>
    <col min="3" max="3" width="32.85546875" style="20" customWidth="1"/>
    <col min="4" max="4" width="54.28515625" style="20" customWidth="1"/>
    <col min="5" max="5" width="47.28515625" style="20" customWidth="1"/>
    <col min="6" max="6" width="9" style="20" customWidth="1"/>
    <col min="7" max="7" width="15.85546875" style="20" customWidth="1"/>
    <col min="8" max="8" width="11.140625" style="36" customWidth="1"/>
    <col min="9" max="9" width="23.42578125" style="20" bestFit="1" customWidth="1"/>
    <col min="10" max="10" width="16.140625" style="20" customWidth="1"/>
    <col min="11" max="11" width="26.7109375" style="36" customWidth="1"/>
    <col min="12" max="12" width="28.5703125" style="36" bestFit="1" customWidth="1"/>
    <col min="13" max="13" width="29.85546875" style="20" customWidth="1"/>
    <col min="14" max="14" width="12.140625" style="20" customWidth="1"/>
    <col min="15" max="15" width="15.140625" style="20" customWidth="1"/>
    <col min="16" max="16" width="61.7109375" style="20" customWidth="1"/>
    <col min="17" max="16384" width="9.140625" style="20"/>
  </cols>
  <sheetData>
    <row r="1" spans="1:15" x14ac:dyDescent="0.2">
      <c r="A1" s="59"/>
      <c r="B1" s="38"/>
      <c r="C1" s="38"/>
      <c r="D1" s="38"/>
      <c r="E1" s="38"/>
      <c r="F1" s="91"/>
      <c r="G1" s="36"/>
      <c r="H1" s="20"/>
      <c r="J1" s="36"/>
      <c r="L1" s="20"/>
    </row>
    <row r="2" spans="1:15" ht="12.75" customHeight="1" x14ac:dyDescent="0.2">
      <c r="A2" s="32" t="s">
        <v>38</v>
      </c>
      <c r="B2" s="489" t="str">
        <f>IF('Step1 through Step 4'!B2="","",'Step1 through Step 4'!B2)</f>
        <v/>
      </c>
      <c r="C2" s="489"/>
      <c r="D2" s="489"/>
      <c r="E2" s="28"/>
      <c r="F2" s="124"/>
      <c r="H2" s="20"/>
      <c r="J2" s="36"/>
      <c r="L2" s="20"/>
    </row>
    <row r="3" spans="1:15" x14ac:dyDescent="0.2">
      <c r="A3" s="32" t="s">
        <v>47</v>
      </c>
      <c r="B3" s="498" t="str">
        <f>IF('Step1 through Step 4'!B3="","",'Step1 through Step 4'!B3)</f>
        <v/>
      </c>
      <c r="C3" s="457"/>
      <c r="D3" s="457"/>
      <c r="E3" s="63"/>
      <c r="F3" s="124"/>
      <c r="H3" s="20"/>
      <c r="J3" s="36"/>
      <c r="L3" s="20"/>
    </row>
    <row r="4" spans="1:15" x14ac:dyDescent="0.2">
      <c r="A4" s="32" t="s">
        <v>26</v>
      </c>
      <c r="B4" s="498" t="str">
        <f>IF('Step1 through Step 4'!B4="","",'Step1 through Step 4'!B4)</f>
        <v/>
      </c>
      <c r="C4" s="457"/>
      <c r="D4" s="457"/>
      <c r="E4" s="63"/>
      <c r="F4" s="64"/>
      <c r="H4" s="20"/>
      <c r="J4" s="36"/>
      <c r="L4" s="20"/>
    </row>
    <row r="5" spans="1:15" ht="25.5" customHeight="1" x14ac:dyDescent="0.2">
      <c r="A5" s="32" t="s">
        <v>40</v>
      </c>
      <c r="B5" s="446" t="str">
        <f>IF('Step1 through Step 4'!B5="","",'Step1 through Step 4'!B5)</f>
        <v/>
      </c>
      <c r="C5" s="530"/>
      <c r="D5" s="530"/>
      <c r="E5" s="530"/>
      <c r="F5" s="64"/>
      <c r="H5" s="20"/>
      <c r="J5" s="36"/>
      <c r="L5" s="20"/>
    </row>
    <row r="6" spans="1:15" x14ac:dyDescent="0.2">
      <c r="A6" s="32" t="s">
        <v>49</v>
      </c>
      <c r="B6" s="498" t="str">
        <f>IF('Step1 through Step 4'!B6="","",'Step1 through Step 4'!B6)</f>
        <v/>
      </c>
      <c r="C6" s="457"/>
      <c r="D6" s="457"/>
      <c r="E6" s="457"/>
      <c r="F6" s="64"/>
      <c r="H6" s="20"/>
      <c r="J6" s="36"/>
      <c r="L6" s="20"/>
    </row>
    <row r="7" spans="1:15" ht="25.5" x14ac:dyDescent="0.2">
      <c r="A7" s="60" t="s">
        <v>50</v>
      </c>
      <c r="B7" s="446" t="str">
        <f>IF('Step1 through Step 4'!B7="","",'Step1 through Step 4'!B7)</f>
        <v/>
      </c>
      <c r="C7" s="530"/>
      <c r="D7" s="457"/>
      <c r="E7" s="63"/>
      <c r="F7" s="64"/>
      <c r="H7" s="20"/>
      <c r="J7" s="36"/>
      <c r="L7" s="20"/>
    </row>
    <row r="8" spans="1:15" ht="13.5" thickBot="1" x14ac:dyDescent="0.25">
      <c r="A8" s="65" t="s">
        <v>96</v>
      </c>
      <c r="B8" s="527" t="str">
        <f>IF('Step1 through Step 4'!B8="","",'Step1 through Step 4'!B8)</f>
        <v/>
      </c>
      <c r="C8" s="528"/>
      <c r="D8" s="529"/>
      <c r="E8" s="92" t="s">
        <v>291</v>
      </c>
      <c r="F8" s="278">
        <f>Versions!B1</f>
        <v>6.3</v>
      </c>
      <c r="H8" s="20"/>
      <c r="J8" s="36"/>
      <c r="L8" s="20"/>
    </row>
    <row r="9" spans="1:15" x14ac:dyDescent="0.2">
      <c r="A9" s="83" t="s">
        <v>305</v>
      </c>
      <c r="B9" s="281"/>
      <c r="C9" s="281"/>
      <c r="D9" s="281"/>
      <c r="E9" s="319" t="s">
        <v>86</v>
      </c>
      <c r="F9" s="91"/>
      <c r="G9" s="36"/>
      <c r="H9" s="20"/>
      <c r="J9" s="36"/>
      <c r="L9" s="20"/>
    </row>
    <row r="10" spans="1:15" x14ac:dyDescent="0.2">
      <c r="A10" s="312" t="s">
        <v>278</v>
      </c>
      <c r="B10" s="68"/>
      <c r="C10" s="68"/>
      <c r="D10" s="68"/>
      <c r="E10" s="302" t="str">
        <f>IF('Step1 through Step 4'!E33="","",IF(E9="NO","",'Step1 through Step 4'!E33))</f>
        <v/>
      </c>
      <c r="F10" s="306"/>
      <c r="G10" s="36"/>
      <c r="H10" s="20"/>
      <c r="J10" s="36"/>
      <c r="L10" s="20"/>
    </row>
    <row r="11" spans="1:15" s="36" customFormat="1" x14ac:dyDescent="0.2">
      <c r="A11" s="312" t="s">
        <v>166</v>
      </c>
      <c r="B11" s="68"/>
      <c r="C11" s="68"/>
      <c r="D11" s="68"/>
      <c r="E11" s="302" t="str">
        <f>'Step 8 FC'!F10</f>
        <v/>
      </c>
      <c r="F11" s="307"/>
      <c r="H11" s="20"/>
      <c r="I11" s="20"/>
      <c r="L11" s="20"/>
      <c r="M11" s="20"/>
      <c r="N11" s="20"/>
      <c r="O11" s="20"/>
    </row>
    <row r="12" spans="1:15" s="36" customFormat="1" x14ac:dyDescent="0.2">
      <c r="A12" s="312" t="s">
        <v>167</v>
      </c>
      <c r="B12" s="68"/>
      <c r="C12" s="68"/>
      <c r="D12" s="68"/>
      <c r="E12" s="302" t="str">
        <f>'Step 7 RT'!G10</f>
        <v/>
      </c>
      <c r="F12" s="307"/>
      <c r="H12" s="20"/>
      <c r="I12" s="20"/>
      <c r="L12" s="20"/>
      <c r="M12" s="20"/>
      <c r="N12" s="20"/>
      <c r="O12" s="20"/>
    </row>
    <row r="13" spans="1:15" s="36" customFormat="1" x14ac:dyDescent="0.2">
      <c r="A13" s="312"/>
      <c r="B13" s="68"/>
      <c r="C13" s="68"/>
      <c r="D13" s="68"/>
      <c r="E13" s="196"/>
      <c r="F13" s="307"/>
      <c r="H13" s="20"/>
      <c r="I13" s="20"/>
      <c r="L13" s="20"/>
      <c r="M13" s="20"/>
      <c r="N13" s="20"/>
      <c r="O13" s="20"/>
    </row>
    <row r="14" spans="1:15" s="36" customFormat="1" x14ac:dyDescent="0.2">
      <c r="A14" s="312" t="s">
        <v>168</v>
      </c>
      <c r="B14" s="68"/>
      <c r="C14" s="68"/>
      <c r="D14" s="68"/>
      <c r="E14" s="319" t="s">
        <v>86</v>
      </c>
      <c r="F14" s="307" t="str">
        <f>IF(AND(E10="YES",E14="NO",OR(E16="PROJECT TRIGGERED AND OPPORTUNITY BASED",E16="OPPORTUNITY BASED",E16="STAND-ALONE")),"&lt;------SELECT YES",IF(AND(E10="YES",E14="NO",E16="PROJECT TRIGGERED",E18="HIGH"),"   &lt;------ RETROFIT MUST BE DONE ONSITE, SELECT YES",IF(AND(E10="NO",OR(E11="YES",E12="YES"),E14="NO"),"   &lt;------SELECT YES","")))</f>
        <v/>
      </c>
      <c r="H14" s="20"/>
      <c r="I14" s="20"/>
      <c r="L14" s="20"/>
      <c r="M14" s="20"/>
      <c r="N14" s="20"/>
      <c r="O14" s="20"/>
    </row>
    <row r="15" spans="1:15" s="36" customFormat="1" x14ac:dyDescent="0.2">
      <c r="A15" s="312"/>
      <c r="B15" s="68"/>
      <c r="C15" s="68"/>
      <c r="D15" s="68"/>
      <c r="E15" s="196"/>
      <c r="F15" s="306"/>
      <c r="H15" s="20"/>
      <c r="I15" s="20"/>
      <c r="L15" s="20"/>
      <c r="M15" s="20"/>
      <c r="N15" s="20"/>
      <c r="O15" s="20"/>
    </row>
    <row r="16" spans="1:15" s="36" customFormat="1" x14ac:dyDescent="0.2">
      <c r="A16" s="312" t="str">
        <f>IF(OR(E10="YES",E14="YES"),"Choose the type of retrofit of existing impervious surfaces done by the project.","Choose N/A ------------------------------------------------------------------------------------------------------------------------------------------&gt;")</f>
        <v>Choose the type of retrofit of existing impervious surfaces done by the project.</v>
      </c>
      <c r="B16" s="68"/>
      <c r="C16" s="68"/>
      <c r="D16" s="331"/>
      <c r="E16" s="319" t="s">
        <v>330</v>
      </c>
      <c r="F16" s="307" t="str">
        <f>IF(AND(E9="NO",OR(E11="YES",E12="YES"),E14="YES",OR(E16="OPPORTUNITY BASED",E16="N/A",E16="STAND-ALONE")),"      &lt;------ SELECT PROJECT TRIGGERED, PROJECT TRIGGERED AND OPPORTUNITY BASED",IF(AND(E9="NO",E11="NO",E12="NO",E14="YES",OR(E16="PROJECT TRIGGERED",E16="PROJECT TRIGGERED AND OPPORTUNITY BASED",E16="STAND-ALONE",E16="N/A")),"      &lt;------ SELECT OPPORTUNITY BASED",IF(AND(E10="NO",OR(E11="YES",E12="YES"),E14="YES",OR(E16="OPPORTUNITY BASED",E16="N/A")),"      &lt;------ SELECT PROJECT TRIGGERED, PROJECT TRIGGERED AND OPPORTUNITY BASED, OR STAND-ALONE",IF(AND(E10="NO",E11="NO",E12="NO",E14="YES",OR(E16="N/A",E16="PROJECT TRIGGERED",E16="PROJECT TRIGGERED AND OPPORTUNITY BASED")),"      &lt;------ OPPORTUNITY BASED, OR STAND-ALONE",IF(AND(E10="YES",OR(E16="OPPORTUNITY BASED",E16="N/A")),"      &lt;------ SELECT PROJECT TRIGGERED, PROJECT TRIGGERED AND OPPORTUNITY BASED, OR STAND-ALONE","")))))</f>
        <v/>
      </c>
      <c r="H16" s="20"/>
      <c r="I16" s="20"/>
      <c r="L16" s="20"/>
      <c r="M16" s="20"/>
      <c r="N16" s="20"/>
      <c r="O16" s="20"/>
    </row>
    <row r="17" spans="1:15" s="36" customFormat="1" x14ac:dyDescent="0.2">
      <c r="A17" s="312"/>
      <c r="B17" s="68"/>
      <c r="C17" s="68"/>
      <c r="D17" s="68"/>
      <c r="E17" s="196"/>
      <c r="F17" s="306"/>
      <c r="H17" s="20"/>
      <c r="I17" s="20"/>
      <c r="L17" s="20"/>
      <c r="M17" s="20"/>
      <c r="N17" s="20"/>
      <c r="O17" s="20"/>
    </row>
    <row r="18" spans="1:15" s="36" customFormat="1" x14ac:dyDescent="0.2">
      <c r="A18" s="312" t="str">
        <f>IF(E10="YES","Is the project in a high, medium, or low priority stormwater retrofit location?","Choose N/A ------------------------------------------------------------------------------------------------------------------------------------------------------------------------------------&gt;")</f>
        <v>Choose N/A ------------------------------------------------------------------------------------------------------------------------------------------------------------------------------------&gt;</v>
      </c>
      <c r="B18" s="68"/>
      <c r="C18" s="68"/>
      <c r="D18" s="68"/>
      <c r="E18" s="319" t="s">
        <v>313</v>
      </c>
      <c r="F18" s="307" t="str">
        <f>IF(AND(E10="YES",E18="N/A"),"      &lt;------ SELECT HIGH, MEDIUM, OR LOW","")</f>
        <v/>
      </c>
      <c r="H18" s="20"/>
      <c r="I18" s="20"/>
      <c r="L18" s="20"/>
      <c r="M18" s="20"/>
      <c r="N18" s="20"/>
      <c r="O18" s="20"/>
    </row>
    <row r="19" spans="1:15" x14ac:dyDescent="0.2">
      <c r="A19" s="312"/>
      <c r="B19" s="68"/>
      <c r="C19" s="68"/>
      <c r="D19" s="68"/>
      <c r="E19" s="196"/>
      <c r="F19" s="306"/>
      <c r="G19" s="40"/>
      <c r="H19" s="20"/>
      <c r="J19" s="36"/>
      <c r="L19" s="20"/>
    </row>
    <row r="20" spans="1:15" s="41" customFormat="1" x14ac:dyDescent="0.2">
      <c r="A20" s="312" t="str">
        <f>IF(AND(E10="YES",OR(E16="PROJECT TRIGGERED",E16="PROJECT TRIGGERED AND OPPORTUNITY BASED")),"Was retrofitting ALL existing impervious surfaces on the project infeasible or not cost-effective?**","Choose N/A ------------------------------------------------------------------------------------------------------------------------------------------------------------------------------------&gt;")</f>
        <v>Choose N/A ------------------------------------------------------------------------------------------------------------------------------------------------------------------------------------&gt;</v>
      </c>
      <c r="B20" s="175"/>
      <c r="C20" s="175"/>
      <c r="D20" s="68"/>
      <c r="E20" s="319" t="s">
        <v>80</v>
      </c>
      <c r="F20" s="307" t="str">
        <f>IF(AND(E10="YES",OR(E16="PROJECT TRIGGERED",E16="PROJECT TRIGGERED AND OPPORTUNITY BASED"),E20="N/A"),"      &lt;------ SELECT YES OR NO","")</f>
        <v/>
      </c>
      <c r="G20" s="42"/>
      <c r="J20" s="42"/>
      <c r="K20" s="42"/>
    </row>
    <row r="21" spans="1:15" s="41" customFormat="1" x14ac:dyDescent="0.2">
      <c r="A21" s="312"/>
      <c r="B21" s="175"/>
      <c r="C21" s="175"/>
      <c r="D21" s="68"/>
      <c r="E21" s="196"/>
      <c r="F21" s="307"/>
      <c r="G21" s="42"/>
      <c r="J21" s="42"/>
      <c r="K21" s="42"/>
    </row>
    <row r="22" spans="1:15" s="41" customFormat="1" x14ac:dyDescent="0.2">
      <c r="A22" s="389" t="str">
        <f>IF(OR(E16="N/A",E16=""),"",E16)</f>
        <v>OPPORTUNITY BASED</v>
      </c>
      <c r="B22" s="175"/>
      <c r="C22" s="175"/>
      <c r="D22" s="68"/>
      <c r="E22" s="196"/>
      <c r="F22" s="307"/>
      <c r="G22" s="42"/>
      <c r="J22" s="42"/>
      <c r="K22" s="42"/>
    </row>
    <row r="23" spans="1:15" s="41" customFormat="1" x14ac:dyDescent="0.2">
      <c r="A23" s="312" t="str">
        <f>IF(AND(E11="YES",E14="YES",OR(E16="PROJECT TRIGGERED",E16="PROJECT TRIGGERED AND OPPORTUNITY BASED")),"How much area of replaced impervious was retrofitted onsite for flow control in the project? (PROJECT TRIGGERED)","Leave Blank  ------------------------------------------------------------------------------------------------------------------------------------------------------------------------------------&gt;")</f>
        <v>Leave Blank  ------------------------------------------------------------------------------------------------------------------------------------------------------------------------------------&gt;</v>
      </c>
      <c r="B23" s="175"/>
      <c r="C23" s="175"/>
      <c r="D23" s="68"/>
      <c r="E23" s="320"/>
      <c r="F23" s="306" t="s">
        <v>107</v>
      </c>
      <c r="G23" s="42"/>
      <c r="J23" s="42"/>
      <c r="K23" s="42"/>
    </row>
    <row r="24" spans="1:15" s="41" customFormat="1" x14ac:dyDescent="0.2">
      <c r="A24" s="312" t="str">
        <f>IF(AND(E12="YES",E14="YES",OR(E16="PROJECT TRIGGERED",E16="PROJECT TRIGGERED AND OPPORTUNITY BASED")),"How much area of replaced PGIS was retrofitted onsite for runoff treatment in the project? (PROJECT TRIGGERED)","Leave Blank  ------------------------------------------------------------------------------------------------------------------------------------------------------------------------------------&gt;")</f>
        <v>Leave Blank  ------------------------------------------------------------------------------------------------------------------------------------------------------------------------------------&gt;</v>
      </c>
      <c r="B24" s="175"/>
      <c r="C24" s="175"/>
      <c r="D24" s="68"/>
      <c r="E24" s="320"/>
      <c r="F24" s="306" t="s">
        <v>107</v>
      </c>
      <c r="G24" s="42"/>
      <c r="J24" s="42"/>
      <c r="K24" s="42"/>
    </row>
    <row r="25" spans="1:15" s="41" customFormat="1" x14ac:dyDescent="0.2">
      <c r="A25" s="312" t="str">
        <f>IF(AND(E14="YES",OR(E16="PROJECT TRIGGERED",E16="PROJECT TRIGGERED AND OPPORTUNITY BASED",E16="STAND-ALONE",E16="OPPORTUNITY BASED")),"How much area of existing impervious was retrofitted onsite for flow control in the project?","Leave Blank  ------------------------------------------------------------------------------------------------------------------------------------------------------------------------------------&gt;")</f>
        <v>How much area of existing impervious was retrofitted onsite for flow control in the project?</v>
      </c>
      <c r="B25" s="175"/>
      <c r="C25" s="175"/>
      <c r="D25" s="68"/>
      <c r="E25" s="320">
        <v>0</v>
      </c>
      <c r="F25" s="306" t="s">
        <v>107</v>
      </c>
      <c r="G25" s="42"/>
      <c r="J25" s="42"/>
      <c r="K25" s="42"/>
    </row>
    <row r="26" spans="1:15" s="41" customFormat="1" x14ac:dyDescent="0.2">
      <c r="A26" s="312" t="str">
        <f>IF(AND(E14="YES",OR(E16="PROJECT TRIGGERED",E16="PROJECT TRIGGERED AND OPPORTUNITY BASED",E16="STAND-ALONE",E16="OPPORTUNITY BASED")),"How much area of existing PGIS was retrofitted onsite for runoff treatment in the project?","Leave Blank  ------------------------------------------------------------------------------------------------------------------------------------------------------------------------------------&gt;")</f>
        <v>How much area of existing PGIS was retrofitted onsite for runoff treatment in the project?</v>
      </c>
      <c r="B26" s="175"/>
      <c r="C26" s="175"/>
      <c r="D26" s="68"/>
      <c r="E26" s="320">
        <v>5</v>
      </c>
      <c r="F26" s="306" t="s">
        <v>107</v>
      </c>
      <c r="G26" s="42"/>
      <c r="J26" s="42"/>
      <c r="K26" s="42"/>
    </row>
    <row r="27" spans="1:15" x14ac:dyDescent="0.2">
      <c r="A27" s="312" t="str">
        <f>IF(OR(AND(E10="YES",OR(E16="PROJECT TRIGGERED",E16="PROJECT TRIGGERED AND OPPORTUNITY BASED"),OR(E18="LOW",E18="MEDIUM")),AND(E10="NO",OR(E16="PROJECT TRIGGERED AND OPPORTUNITY BASED",E16="OPPORTUNITY BASED",E16="STAND ALONE"))),"How much area of existing impervious was retrofitted offsite for flow control outside the project?","Leave Blank  ------------------------------------------------------------------------------------------------------------------------------------------------------------------------------------&gt;")</f>
        <v>Leave Blank  ------------------------------------------------------------------------------------------------------------------------------------------------------------------------------------&gt;</v>
      </c>
      <c r="B27" s="68"/>
      <c r="C27" s="68"/>
      <c r="D27" s="68"/>
      <c r="E27" s="321"/>
      <c r="F27" s="306" t="s">
        <v>107</v>
      </c>
      <c r="G27" s="36"/>
      <c r="H27" s="20"/>
      <c r="J27" s="36"/>
      <c r="L27" s="20"/>
    </row>
    <row r="28" spans="1:15" s="41" customFormat="1" x14ac:dyDescent="0.2">
      <c r="A28" s="312" t="str">
        <f>IF(OR(AND(E10="YES",OR(E16="PROJECT TRIGGERED",E16="PROJECT TRIGGERED AND OPPORTUNITY BASED"),OR(E18="LOW",E18="MEDIUM")),AND(E10="NO",OR(E16="PROJECT TRIGGERED AND OPPORTUNITY BASED",E16="OPPORTUNITY BASED",E16="STAND ALONE"))),"How much area of existing PGIS was retrofitted offsite for runoff treatment outside the project?","Leave Blank  ------------------------------------------------------------------------------------------------------------------------------------------------------------------------------------&gt;")</f>
        <v>Leave Blank  ------------------------------------------------------------------------------------------------------------------------------------------------------------------------------------&gt;</v>
      </c>
      <c r="B28" s="175"/>
      <c r="C28" s="175"/>
      <c r="D28" s="68"/>
      <c r="E28" s="321"/>
      <c r="F28" s="306" t="s">
        <v>107</v>
      </c>
      <c r="G28" s="42"/>
      <c r="J28" s="42"/>
      <c r="K28" s="42"/>
    </row>
    <row r="29" spans="1:15" s="41" customFormat="1" x14ac:dyDescent="0.2">
      <c r="A29" s="390" t="str">
        <f>IF(E14="YES","How much area of existing impervious was fully reverted to a pervious surface?","Leave Blank  ------------------------------------------------------------------------------------------------------------------------------------------------------------------------------------&gt;")</f>
        <v>How much area of existing impervious was fully reverted to a pervious surface?</v>
      </c>
      <c r="B29" s="175"/>
      <c r="C29" s="175"/>
      <c r="D29" s="68"/>
      <c r="E29" s="320">
        <v>0</v>
      </c>
      <c r="F29" s="306" t="s">
        <v>107</v>
      </c>
      <c r="G29" s="42"/>
      <c r="J29" s="42"/>
      <c r="K29" s="42"/>
    </row>
    <row r="30" spans="1:15" s="41" customFormat="1" x14ac:dyDescent="0.2">
      <c r="A30" s="390"/>
      <c r="B30" s="175"/>
      <c r="C30" s="175"/>
      <c r="D30" s="68"/>
      <c r="E30" s="305"/>
      <c r="F30" s="306"/>
      <c r="G30" s="42"/>
      <c r="J30" s="42"/>
      <c r="K30" s="42"/>
    </row>
    <row r="31" spans="1:15" s="41" customFormat="1" x14ac:dyDescent="0.2">
      <c r="A31" s="390" t="str">
        <f>IF(OR(E16="STAND-ALONE",E16="PROJECT TRIGGERED AND OPPORTUNITY BASED",E16="OPPORTUNITY BASED"),"Were any of the BMPs for the Opportunity Based Retrofit or Stand-Alone Retrofit built to partial BMP design standards?***","Choose N/A ------------------------------------------------------------------------------------------------------------------------------------------------------------------------------------&gt;")</f>
        <v>Were any of the BMPs for the Opportunity Based Retrofit or Stand-Alone Retrofit built to partial BMP design standards?***</v>
      </c>
      <c r="B31" s="175"/>
      <c r="C31" s="175"/>
      <c r="D31" s="68"/>
      <c r="E31" s="320" t="s">
        <v>304</v>
      </c>
      <c r="F31" s="307" t="str">
        <f>IF(AND(E16="PROJECT TRIGGERED",E31="N/A"),"",IF(AND(OR(E16="PROJECT TRIGGERED AND OPPORTUNITY BASED",E16="OPPORTUNITY BASED",E16="STAND-ALONE"),E31="N/A"),"      &lt;------ SELECT YES OR NO",""))</f>
        <v xml:space="preserve">      &lt;------ SELECT YES OR NO</v>
      </c>
      <c r="G31" s="42"/>
      <c r="J31" s="42"/>
      <c r="K31" s="42"/>
    </row>
    <row r="32" spans="1:15" s="41" customFormat="1" x14ac:dyDescent="0.2">
      <c r="A32" s="405" t="str">
        <f>IF(E31="YES","Please make sure to specify which BMPs were built to partial BMP standards when filling out the 'BMPs_New_or_Modified' tab",IF(OR(E31="NO",E31="N/A"),"",""))</f>
        <v/>
      </c>
      <c r="B32" s="175"/>
      <c r="C32" s="175"/>
      <c r="D32" s="68"/>
      <c r="E32" s="404"/>
      <c r="F32" s="307"/>
      <c r="G32" s="42"/>
      <c r="J32" s="42"/>
      <c r="K32" s="42"/>
    </row>
    <row r="33" spans="1:12" s="41" customFormat="1" x14ac:dyDescent="0.2">
      <c r="A33" s="390"/>
      <c r="B33" s="175"/>
      <c r="C33" s="175"/>
      <c r="D33" s="68"/>
      <c r="E33" s="404"/>
      <c r="F33" s="307"/>
      <c r="G33" s="42"/>
      <c r="J33" s="42"/>
      <c r="K33" s="42"/>
    </row>
    <row r="34" spans="1:12" s="41" customFormat="1" x14ac:dyDescent="0.2">
      <c r="A34" s="390"/>
      <c r="B34" s="175"/>
      <c r="C34" s="175"/>
      <c r="D34" s="68"/>
      <c r="E34" s="305"/>
      <c r="F34" s="306"/>
      <c r="G34" s="42"/>
      <c r="J34" s="42"/>
      <c r="K34" s="42"/>
    </row>
    <row r="35" spans="1:12" s="41" customFormat="1" x14ac:dyDescent="0.2">
      <c r="A35" s="390"/>
      <c r="B35" s="175"/>
      <c r="C35" s="175"/>
      <c r="D35" s="68"/>
      <c r="E35" s="196"/>
      <c r="F35" s="306"/>
      <c r="G35" s="42"/>
      <c r="J35" s="42"/>
      <c r="K35" s="42"/>
    </row>
    <row r="36" spans="1:12" s="41" customFormat="1" x14ac:dyDescent="0.2">
      <c r="A36" s="390" t="str">
        <f>IF(AND(E10="YES",OR(E16="PROJECT TRIGGERED",E16="PROJECT TRIGGERED AND OPPORTUNITY BASED"),OR(E18="HIGH",E18="MEDIUM",E18="LOW"),E20="YES"),"Will project funds be shifted from the project to fund Stand Alone stormwater retrofit projects*** (PIN 099902L)?","Choose N/A ------------------------------------------------------------------------------------------------------------------------------------------------------------------------------------&gt;")</f>
        <v>Choose N/A ------------------------------------------------------------------------------------------------------------------------------------------------------------------------------------&gt;</v>
      </c>
      <c r="B36" s="175"/>
      <c r="C36" s="175"/>
      <c r="D36" s="68"/>
      <c r="E36" s="322" t="s">
        <v>304</v>
      </c>
      <c r="F36" s="307" t="str">
        <f>IF(AND(E10="YES",OR(E16="PROJECT TRIGGERED",E16="PROJECT TRIGGERED AND OPPORTUNITY BASED"),OR(E18="HIGH",E18="MEDIUM",E18="LOW"),E20="YES",E36="N/A"),"      &lt;------SELECT YES OR NO","")</f>
        <v/>
      </c>
      <c r="G36" s="42"/>
      <c r="J36" s="42"/>
      <c r="K36" s="42"/>
    </row>
    <row r="37" spans="1:12" s="41" customFormat="1" x14ac:dyDescent="0.2">
      <c r="A37" s="405" t="str">
        <f>IF(A36="Choose N/A ------------------------------------------------------------------------------------------------------------------------------------------------------------------------------------&gt;","",IF(AND(E18="HIGH",E36="YES"),"Please see HRM 3-4.2.2 for the correct option for transfering project funds when in a HIGH priority retrofit location",""))</f>
        <v/>
      </c>
      <c r="B37" s="175"/>
      <c r="C37" s="175"/>
      <c r="D37" s="68"/>
      <c r="E37" s="196"/>
      <c r="F37" s="306"/>
      <c r="G37" s="42"/>
      <c r="J37" s="42"/>
      <c r="K37" s="42"/>
    </row>
    <row r="38" spans="1:12" s="41" customFormat="1" x14ac:dyDescent="0.2">
      <c r="A38" s="390" t="str">
        <f>IF(E36="YES","How much money will be shifted away from the project?****","Leave Blank  ------------------------------------------------------------------------------------------------------------------------------------------------------------------------------------&gt;")</f>
        <v>Leave Blank  ------------------------------------------------------------------------------------------------------------------------------------------------------------------------------------&gt;</v>
      </c>
      <c r="B38" s="175"/>
      <c r="C38" s="175"/>
      <c r="D38" s="68"/>
      <c r="E38" s="322"/>
      <c r="F38" s="306"/>
      <c r="G38" s="42"/>
      <c r="J38" s="42"/>
      <c r="K38" s="42"/>
    </row>
    <row r="39" spans="1:12" s="41" customFormat="1" x14ac:dyDescent="0.2">
      <c r="A39" s="390"/>
      <c r="B39" s="175"/>
      <c r="C39" s="175"/>
      <c r="D39" s="68"/>
      <c r="E39" s="304"/>
      <c r="F39" s="306"/>
      <c r="G39" s="42"/>
      <c r="J39" s="42"/>
      <c r="K39" s="42"/>
    </row>
    <row r="40" spans="1:12" s="41" customFormat="1" x14ac:dyDescent="0.2">
      <c r="A40" s="391"/>
      <c r="B40" s="175"/>
      <c r="C40" s="175"/>
      <c r="D40" s="68"/>
      <c r="E40" s="148"/>
      <c r="F40" s="306"/>
      <c r="G40" s="42"/>
      <c r="J40" s="42"/>
      <c r="K40" s="42"/>
    </row>
    <row r="41" spans="1:12" s="41" customFormat="1" x14ac:dyDescent="0.2">
      <c r="A41" s="7" t="s">
        <v>178</v>
      </c>
      <c r="B41" s="1"/>
      <c r="C41" s="1"/>
      <c r="D41" s="68"/>
      <c r="E41" s="319" t="s">
        <v>80</v>
      </c>
      <c r="F41" s="306"/>
      <c r="G41" s="42"/>
      <c r="J41" s="42"/>
      <c r="K41" s="42"/>
    </row>
    <row r="42" spans="1:12" s="41" customFormat="1" x14ac:dyDescent="0.2">
      <c r="A42" s="7"/>
      <c r="B42" s="1"/>
      <c r="C42" s="1"/>
      <c r="D42" s="68"/>
      <c r="E42" s="68"/>
      <c r="F42" s="306"/>
      <c r="G42" s="42"/>
      <c r="J42" s="42"/>
      <c r="K42" s="42"/>
    </row>
    <row r="43" spans="1:12" s="41" customFormat="1" ht="15.75" x14ac:dyDescent="0.25">
      <c r="A43" s="392" t="str">
        <f>IF(E41="YES","Goto the 'BMPs_New_or_Modified' and 'BMPs_Removed_or_Modified' tabs and enter in the permenant stormwater BMP information.","")</f>
        <v/>
      </c>
      <c r="B43" s="1"/>
      <c r="C43" s="1"/>
      <c r="D43" s="68"/>
      <c r="E43" s="68"/>
      <c r="F43" s="306"/>
      <c r="G43" s="42"/>
      <c r="J43" s="42"/>
      <c r="K43" s="42"/>
    </row>
    <row r="44" spans="1:12" s="41" customFormat="1" x14ac:dyDescent="0.2">
      <c r="A44" s="7"/>
      <c r="B44" s="1"/>
      <c r="C44" s="1"/>
      <c r="D44" s="1"/>
      <c r="E44" s="68"/>
      <c r="F44" s="306"/>
      <c r="G44" s="42"/>
      <c r="J44" s="42"/>
      <c r="K44" s="42"/>
    </row>
    <row r="45" spans="1:12" s="41" customFormat="1" ht="15.75" x14ac:dyDescent="0.25">
      <c r="A45" s="7"/>
      <c r="B45" s="303" t="str">
        <f>IF(OR(E31="YES",E32="YES",E33="YES"),"Goto the 'Offsite In-Kind Mitigation' tab and enter in the requested amounts.","")</f>
        <v/>
      </c>
      <c r="C45" s="1"/>
      <c r="D45" s="1"/>
      <c r="E45" s="68"/>
      <c r="F45" s="306"/>
      <c r="G45" s="42"/>
      <c r="J45" s="42"/>
      <c r="K45" s="42"/>
    </row>
    <row r="46" spans="1:12" s="41" customFormat="1" ht="15.75" x14ac:dyDescent="0.25">
      <c r="A46" s="7"/>
      <c r="B46" s="303"/>
      <c r="C46" s="1"/>
      <c r="D46" s="1"/>
      <c r="E46" s="68"/>
      <c r="F46" s="306"/>
      <c r="G46" s="42"/>
      <c r="J46" s="42"/>
      <c r="K46" s="42"/>
    </row>
    <row r="47" spans="1:12" s="41" customFormat="1" ht="13.5" thickBot="1" x14ac:dyDescent="0.25">
      <c r="A47" s="79" t="str">
        <f>IF(E10="YES","Instructions on how to complete the Retrofit Cost-Effectiveness and Feasibility analysis are at: http://www.wsdot.wa.gov/Design/Hydraulics/HighwayRunoffManual.htm","")</f>
        <v/>
      </c>
      <c r="B47" s="311"/>
      <c r="C47" s="308"/>
      <c r="D47" s="308"/>
      <c r="E47" s="309"/>
      <c r="F47" s="310"/>
      <c r="G47" s="42"/>
      <c r="J47" s="42"/>
      <c r="K47" s="42"/>
    </row>
    <row r="48" spans="1:12" s="41" customFormat="1" x14ac:dyDescent="0.2">
      <c r="A48" s="7"/>
      <c r="B48" s="1"/>
      <c r="C48" s="1"/>
      <c r="D48" s="1"/>
      <c r="E48" s="68"/>
      <c r="F48" s="68"/>
      <c r="G48" s="68"/>
      <c r="H48" s="42"/>
      <c r="K48" s="42"/>
      <c r="L48" s="42"/>
    </row>
    <row r="49" spans="1:12" s="41" customFormat="1" x14ac:dyDescent="0.2">
      <c r="A49" s="7" t="s">
        <v>169</v>
      </c>
      <c r="B49" s="1"/>
      <c r="C49" s="1"/>
      <c r="D49" s="1"/>
      <c r="E49" s="68"/>
      <c r="F49" s="68"/>
      <c r="G49" s="68"/>
      <c r="H49" s="42"/>
      <c r="K49" s="42"/>
      <c r="L49" s="42"/>
    </row>
    <row r="50" spans="1:12" s="41" customFormat="1" x14ac:dyDescent="0.2">
      <c r="A50" s="175" t="s">
        <v>170</v>
      </c>
      <c r="B50" s="175"/>
      <c r="C50" s="1"/>
      <c r="D50" s="1"/>
      <c r="E50" s="68"/>
      <c r="F50" s="68"/>
      <c r="G50" s="68"/>
      <c r="H50" s="42"/>
      <c r="K50" s="42"/>
      <c r="L50" s="42"/>
    </row>
    <row r="51" spans="1:12" s="41" customFormat="1" x14ac:dyDescent="0.2">
      <c r="A51" s="175"/>
      <c r="B51" s="412" t="s">
        <v>312</v>
      </c>
      <c r="C51" s="1"/>
      <c r="D51" s="1"/>
      <c r="E51" s="68"/>
      <c r="F51" s="68"/>
      <c r="G51" s="68"/>
      <c r="H51" s="42"/>
      <c r="K51" s="42"/>
      <c r="L51" s="42"/>
    </row>
    <row r="52" spans="1:12" s="41" customFormat="1" x14ac:dyDescent="0.2">
      <c r="A52" s="175"/>
      <c r="B52" s="412" t="s">
        <v>314</v>
      </c>
      <c r="C52" s="10"/>
      <c r="D52" s="1"/>
      <c r="E52" s="68"/>
      <c r="F52" s="68"/>
      <c r="G52" s="68"/>
      <c r="H52" s="42"/>
      <c r="K52" s="42"/>
      <c r="L52" s="42"/>
    </row>
    <row r="53" spans="1:12" s="41" customFormat="1" x14ac:dyDescent="0.2">
      <c r="A53" s="175"/>
      <c r="B53" s="412" t="s">
        <v>315</v>
      </c>
      <c r="C53" s="1"/>
      <c r="D53" s="1"/>
      <c r="E53" s="68"/>
      <c r="F53" s="68"/>
      <c r="G53" s="68"/>
      <c r="H53" s="42"/>
      <c r="K53" s="42"/>
      <c r="L53" s="42"/>
    </row>
    <row r="54" spans="1:12" s="41" customFormat="1" x14ac:dyDescent="0.2">
      <c r="A54" s="175"/>
      <c r="B54" s="414" t="s">
        <v>303</v>
      </c>
      <c r="C54" s="1"/>
      <c r="D54" s="1"/>
      <c r="E54" s="68"/>
      <c r="F54" s="68"/>
      <c r="G54" s="68"/>
      <c r="H54" s="42"/>
      <c r="K54" s="42"/>
      <c r="L54" s="42"/>
    </row>
    <row r="55" spans="1:12" s="41" customFormat="1" x14ac:dyDescent="0.2">
      <c r="A55" s="175"/>
      <c r="B55" s="175"/>
      <c r="C55" s="1"/>
      <c r="D55" s="1"/>
      <c r="E55" s="68"/>
      <c r="F55" s="68"/>
      <c r="G55" s="68"/>
      <c r="H55" s="42"/>
      <c r="K55" s="42"/>
      <c r="L55" s="42"/>
    </row>
    <row r="56" spans="1:12" s="41" customFormat="1" x14ac:dyDescent="0.2">
      <c r="A56" s="175" t="s">
        <v>171</v>
      </c>
      <c r="B56" s="175"/>
      <c r="C56" s="1"/>
      <c r="D56" s="1"/>
      <c r="E56" s="68"/>
      <c r="F56" s="68"/>
      <c r="G56" s="68"/>
      <c r="H56" s="42"/>
      <c r="K56" s="42"/>
      <c r="L56" s="42"/>
    </row>
    <row r="57" spans="1:12" s="41" customFormat="1" x14ac:dyDescent="0.2">
      <c r="A57" s="175"/>
      <c r="B57" s="175"/>
      <c r="C57" s="1"/>
      <c r="D57" s="1"/>
      <c r="E57" s="68"/>
      <c r="F57" s="68"/>
      <c r="G57" s="68"/>
      <c r="H57" s="42"/>
      <c r="K57" s="42"/>
      <c r="L57" s="42"/>
    </row>
    <row r="58" spans="1:12" ht="13.5" customHeight="1" x14ac:dyDescent="0.2">
      <c r="A58" s="312" t="s">
        <v>172</v>
      </c>
      <c r="B58" s="68"/>
    </row>
    <row r="59" spans="1:12" s="166" customFormat="1" x14ac:dyDescent="0.2">
      <c r="A59" s="313"/>
      <c r="B59" s="314" t="s">
        <v>175</v>
      </c>
      <c r="C59" s="266"/>
      <c r="D59" s="266"/>
      <c r="E59" s="266"/>
      <c r="F59" s="266"/>
      <c r="G59" s="266"/>
      <c r="H59" s="266"/>
      <c r="I59" s="266"/>
    </row>
    <row r="60" spans="1:12" s="28" customFormat="1" ht="13.5" customHeight="1" x14ac:dyDescent="0.2">
      <c r="A60" s="166"/>
      <c r="B60" s="315" t="s">
        <v>173</v>
      </c>
      <c r="C60" s="267"/>
      <c r="D60" s="267"/>
      <c r="E60" s="267"/>
      <c r="F60" s="267"/>
      <c r="G60" s="267"/>
      <c r="H60" s="267"/>
      <c r="I60" s="268"/>
    </row>
    <row r="61" spans="1:12" s="28" customFormat="1" ht="12.75" customHeight="1" x14ac:dyDescent="0.2">
      <c r="A61" s="166"/>
      <c r="B61" s="315" t="s">
        <v>174</v>
      </c>
      <c r="C61" s="269"/>
      <c r="D61" s="269"/>
      <c r="E61" s="269"/>
      <c r="F61" s="269"/>
      <c r="G61" s="269"/>
      <c r="H61" s="269"/>
      <c r="I61" s="268"/>
    </row>
    <row r="62" spans="1:12" s="28" customFormat="1" x14ac:dyDescent="0.2">
      <c r="A62" s="166"/>
      <c r="B62" s="269"/>
      <c r="C62" s="269"/>
      <c r="D62" s="269"/>
      <c r="E62" s="269"/>
      <c r="F62" s="269"/>
      <c r="G62" s="269"/>
      <c r="H62" s="269"/>
      <c r="I62" s="268"/>
    </row>
    <row r="63" spans="1:12" s="28" customFormat="1" ht="12.75" customHeight="1" x14ac:dyDescent="0.2">
      <c r="A63" s="314" t="s">
        <v>179</v>
      </c>
      <c r="B63" s="269"/>
      <c r="C63" s="269"/>
      <c r="D63" s="269"/>
      <c r="E63" s="269"/>
      <c r="F63" s="269"/>
      <c r="G63" s="269"/>
      <c r="H63" s="269"/>
      <c r="I63" s="268"/>
    </row>
    <row r="64" spans="1:12" s="28" customFormat="1" ht="12.75" customHeight="1" x14ac:dyDescent="0.2">
      <c r="A64" s="314"/>
      <c r="B64" s="269"/>
      <c r="C64" s="269"/>
      <c r="D64" s="269"/>
      <c r="E64" s="269"/>
      <c r="F64" s="269"/>
      <c r="G64" s="269"/>
      <c r="H64" s="269"/>
      <c r="I64" s="268"/>
    </row>
    <row r="65" spans="1:9" s="28" customFormat="1" ht="12.75" customHeight="1" x14ac:dyDescent="0.2">
      <c r="A65" s="526" t="s">
        <v>316</v>
      </c>
      <c r="B65" s="526"/>
      <c r="C65" s="526"/>
      <c r="D65" s="526"/>
      <c r="E65" s="526"/>
      <c r="F65" s="269"/>
      <c r="G65" s="269"/>
      <c r="H65" s="269"/>
      <c r="I65" s="268"/>
    </row>
    <row r="66" spans="1:9" s="28" customFormat="1" ht="12.75" customHeight="1" x14ac:dyDescent="0.2">
      <c r="A66" s="526"/>
      <c r="B66" s="526"/>
      <c r="C66" s="526"/>
      <c r="D66" s="526"/>
      <c r="E66" s="526"/>
      <c r="F66" s="269"/>
      <c r="G66" s="269"/>
      <c r="H66" s="269"/>
      <c r="I66" s="268"/>
    </row>
    <row r="67" spans="1:9" s="28" customFormat="1" ht="12.75" customHeight="1" x14ac:dyDescent="0.2">
      <c r="A67" s="166"/>
      <c r="B67" s="269"/>
      <c r="C67" s="269"/>
      <c r="D67" s="269"/>
      <c r="E67" s="269"/>
      <c r="F67" s="269"/>
      <c r="G67" s="269"/>
      <c r="H67" s="269"/>
      <c r="I67" s="268"/>
    </row>
    <row r="68" spans="1:9" s="28" customFormat="1" ht="12.75" customHeight="1" x14ac:dyDescent="0.2">
      <c r="A68" s="412" t="s">
        <v>297</v>
      </c>
      <c r="B68" s="269"/>
      <c r="C68" s="269"/>
      <c r="D68" s="269"/>
      <c r="E68" s="269"/>
      <c r="F68" s="269"/>
      <c r="G68" s="269"/>
      <c r="H68" s="269"/>
      <c r="I68" s="268"/>
    </row>
    <row r="69" spans="1:9" s="28" customFormat="1" x14ac:dyDescent="0.2">
      <c r="A69" s="166"/>
      <c r="B69" s="269"/>
      <c r="C69" s="269"/>
      <c r="D69" s="269"/>
      <c r="E69" s="269"/>
      <c r="F69" s="269"/>
      <c r="G69" s="269"/>
      <c r="H69" s="269"/>
      <c r="I69" s="268"/>
    </row>
    <row r="70" spans="1:9" s="28" customFormat="1" ht="31.5" customHeight="1" x14ac:dyDescent="0.2">
      <c r="A70" s="434" t="s">
        <v>311</v>
      </c>
      <c r="B70" s="434"/>
      <c r="C70" s="434"/>
      <c r="D70" s="434"/>
      <c r="E70" s="434"/>
      <c r="F70" s="418"/>
      <c r="G70" s="269"/>
      <c r="H70" s="269"/>
      <c r="I70" s="268"/>
    </row>
    <row r="71" spans="1:9" s="28" customFormat="1" ht="12.75" hidden="1" customHeight="1" x14ac:dyDescent="0.2">
      <c r="A71" s="434"/>
      <c r="B71" s="434"/>
      <c r="C71" s="434"/>
      <c r="D71" s="434"/>
      <c r="E71" s="434"/>
      <c r="F71" s="418"/>
      <c r="G71" s="269"/>
      <c r="H71" s="269"/>
      <c r="I71" s="268"/>
    </row>
    <row r="72" spans="1:9" s="28" customFormat="1" ht="12.75" hidden="1" customHeight="1" x14ac:dyDescent="0.2">
      <c r="A72" s="434"/>
      <c r="B72" s="434"/>
      <c r="C72" s="434"/>
      <c r="D72" s="434"/>
      <c r="E72" s="434"/>
      <c r="F72" s="418"/>
      <c r="G72" s="269"/>
      <c r="H72" s="269"/>
      <c r="I72" s="268"/>
    </row>
    <row r="73" spans="1:9" s="28" customFormat="1" x14ac:dyDescent="0.2">
      <c r="A73" s="434"/>
      <c r="B73" s="434"/>
      <c r="C73" s="434"/>
      <c r="D73" s="434"/>
      <c r="E73" s="434"/>
      <c r="F73" s="418"/>
      <c r="G73" s="269"/>
      <c r="H73" s="269"/>
      <c r="I73" s="268"/>
    </row>
    <row r="74" spans="1:9" s="28" customFormat="1" x14ac:dyDescent="0.2">
      <c r="A74" s="434"/>
      <c r="B74" s="434"/>
      <c r="C74" s="434"/>
      <c r="D74" s="434"/>
      <c r="E74" s="434"/>
      <c r="F74" s="418"/>
      <c r="G74" s="269"/>
      <c r="H74" s="269"/>
      <c r="I74" s="268"/>
    </row>
    <row r="75" spans="1:9" s="28" customFormat="1" x14ac:dyDescent="0.2">
      <c r="A75" s="418"/>
      <c r="B75" s="418"/>
      <c r="C75" s="418"/>
      <c r="D75" s="418"/>
      <c r="E75" s="418"/>
      <c r="F75" s="418"/>
      <c r="G75" s="269"/>
      <c r="H75" s="269"/>
      <c r="I75" s="268"/>
    </row>
    <row r="76" spans="1:9" s="28" customFormat="1" x14ac:dyDescent="0.2">
      <c r="A76" s="166"/>
      <c r="B76" s="269"/>
      <c r="C76" s="269"/>
      <c r="D76" s="269"/>
      <c r="E76" s="269"/>
      <c r="F76" s="269"/>
      <c r="G76" s="269"/>
      <c r="H76" s="269"/>
      <c r="I76" s="268"/>
    </row>
    <row r="77" spans="1:9" s="28" customFormat="1" x14ac:dyDescent="0.2">
      <c r="A77" s="166"/>
      <c r="B77" s="269"/>
      <c r="C77" s="269"/>
      <c r="D77" s="269"/>
      <c r="E77" s="269"/>
      <c r="F77" s="269"/>
      <c r="G77" s="269"/>
      <c r="H77" s="269"/>
      <c r="I77" s="268"/>
    </row>
    <row r="78" spans="1:9" s="28" customFormat="1" x14ac:dyDescent="0.2">
      <c r="A78" s="166"/>
      <c r="B78" s="269"/>
      <c r="C78" s="269"/>
      <c r="D78" s="269"/>
      <c r="E78" s="269"/>
      <c r="F78" s="269"/>
      <c r="G78" s="269"/>
      <c r="H78" s="269"/>
      <c r="I78" s="268"/>
    </row>
    <row r="79" spans="1:9" s="28" customFormat="1" x14ac:dyDescent="0.2">
      <c r="A79" s="166"/>
      <c r="B79" s="269"/>
      <c r="C79" s="269"/>
      <c r="D79" s="269"/>
      <c r="E79" s="269"/>
      <c r="F79" s="269"/>
      <c r="G79" s="269"/>
      <c r="H79" s="269"/>
      <c r="I79" s="268"/>
    </row>
    <row r="80" spans="1:9" s="28" customFormat="1" x14ac:dyDescent="0.2">
      <c r="A80" s="166"/>
      <c r="B80" s="269"/>
      <c r="C80" s="269"/>
      <c r="D80" s="269"/>
      <c r="E80" s="269"/>
      <c r="F80" s="269"/>
      <c r="G80" s="269"/>
      <c r="H80" s="269"/>
      <c r="I80" s="268"/>
    </row>
    <row r="81" spans="1:9" s="28" customFormat="1" x14ac:dyDescent="0.2">
      <c r="A81" s="166"/>
      <c r="B81" s="269"/>
      <c r="C81" s="269"/>
      <c r="D81" s="269"/>
      <c r="E81" s="269"/>
      <c r="F81" s="269"/>
      <c r="G81" s="269"/>
      <c r="H81" s="269"/>
      <c r="I81" s="268"/>
    </row>
    <row r="82" spans="1:9" s="28" customFormat="1" x14ac:dyDescent="0.2">
      <c r="A82" s="166"/>
      <c r="B82" s="269"/>
      <c r="C82" s="269"/>
      <c r="D82" s="269"/>
      <c r="E82" s="269"/>
      <c r="F82" s="269"/>
      <c r="G82" s="269"/>
      <c r="H82" s="269"/>
      <c r="I82" s="268"/>
    </row>
    <row r="83" spans="1:9" s="28" customFormat="1" x14ac:dyDescent="0.2">
      <c r="A83" s="166"/>
      <c r="B83" s="269"/>
      <c r="C83" s="269"/>
      <c r="D83" s="269"/>
      <c r="E83" s="269"/>
      <c r="F83" s="269"/>
      <c r="G83" s="269"/>
      <c r="H83" s="269"/>
      <c r="I83" s="268"/>
    </row>
    <row r="84" spans="1:9" s="28" customFormat="1" x14ac:dyDescent="0.2">
      <c r="A84" s="166"/>
      <c r="B84" s="269"/>
      <c r="C84" s="269"/>
      <c r="D84" s="269"/>
      <c r="E84" s="269"/>
      <c r="F84" s="269"/>
      <c r="G84" s="269"/>
      <c r="H84" s="269"/>
      <c r="I84" s="268"/>
    </row>
    <row r="85" spans="1:9" s="28" customFormat="1" x14ac:dyDescent="0.2">
      <c r="A85" s="166"/>
      <c r="B85" s="269"/>
      <c r="C85" s="269"/>
      <c r="D85" s="269"/>
      <c r="E85" s="269"/>
      <c r="F85" s="269"/>
      <c r="G85" s="269"/>
      <c r="H85" s="269"/>
      <c r="I85" s="268"/>
    </row>
    <row r="86" spans="1:9" s="28" customFormat="1" x14ac:dyDescent="0.2">
      <c r="A86" s="166"/>
      <c r="B86" s="269"/>
      <c r="C86" s="269"/>
      <c r="D86" s="269"/>
      <c r="E86" s="269"/>
      <c r="F86" s="269"/>
      <c r="G86" s="269"/>
      <c r="H86" s="269"/>
      <c r="I86" s="268"/>
    </row>
    <row r="87" spans="1:9" s="28" customFormat="1" x14ac:dyDescent="0.2">
      <c r="A87" s="166"/>
      <c r="B87" s="269"/>
      <c r="C87" s="269"/>
      <c r="D87" s="269"/>
      <c r="E87" s="269"/>
      <c r="F87" s="269"/>
      <c r="G87" s="269"/>
      <c r="H87" s="269"/>
      <c r="I87" s="268"/>
    </row>
    <row r="88" spans="1:9" s="28" customFormat="1" x14ac:dyDescent="0.2">
      <c r="A88" s="166"/>
      <c r="B88" s="269"/>
      <c r="C88" s="269"/>
      <c r="D88" s="269"/>
      <c r="E88" s="269"/>
      <c r="F88" s="269"/>
      <c r="G88" s="269"/>
      <c r="H88" s="269"/>
      <c r="I88" s="268"/>
    </row>
    <row r="89" spans="1:9" s="28" customFormat="1" x14ac:dyDescent="0.2">
      <c r="A89" s="166"/>
      <c r="B89" s="269"/>
      <c r="C89" s="269"/>
      <c r="D89" s="269"/>
      <c r="E89" s="269"/>
      <c r="F89" s="269"/>
      <c r="G89" s="269"/>
      <c r="H89" s="269"/>
      <c r="I89" s="268"/>
    </row>
    <row r="90" spans="1:9" s="28" customFormat="1" x14ac:dyDescent="0.2">
      <c r="A90" s="166"/>
      <c r="B90" s="269"/>
      <c r="C90" s="269"/>
      <c r="D90" s="269"/>
      <c r="E90" s="269"/>
      <c r="F90" s="269"/>
      <c r="G90" s="269"/>
      <c r="H90" s="269"/>
      <c r="I90" s="268"/>
    </row>
    <row r="91" spans="1:9" s="28" customFormat="1" x14ac:dyDescent="0.2">
      <c r="A91" s="166"/>
      <c r="B91" s="269"/>
      <c r="C91" s="269"/>
      <c r="D91" s="269"/>
      <c r="E91" s="269"/>
      <c r="F91" s="269"/>
      <c r="G91" s="269"/>
      <c r="H91" s="269"/>
      <c r="I91" s="268"/>
    </row>
    <row r="92" spans="1:9" s="28" customFormat="1" x14ac:dyDescent="0.2">
      <c r="A92" s="166"/>
      <c r="B92" s="269"/>
      <c r="C92" s="269"/>
      <c r="D92" s="269"/>
      <c r="E92" s="269"/>
      <c r="F92" s="269"/>
      <c r="G92" s="269"/>
      <c r="H92" s="269"/>
      <c r="I92" s="268"/>
    </row>
    <row r="93" spans="1:9" s="28" customFormat="1" x14ac:dyDescent="0.2">
      <c r="A93" s="166"/>
      <c r="B93" s="269"/>
      <c r="C93" s="269"/>
      <c r="D93" s="269"/>
      <c r="E93" s="269"/>
      <c r="F93" s="269"/>
      <c r="G93" s="269"/>
      <c r="H93" s="269"/>
      <c r="I93" s="268"/>
    </row>
    <row r="94" spans="1:9" s="28" customFormat="1" x14ac:dyDescent="0.2">
      <c r="A94" s="166"/>
      <c r="B94" s="269"/>
      <c r="C94" s="269"/>
      <c r="D94" s="269"/>
      <c r="E94" s="269"/>
      <c r="F94" s="269"/>
      <c r="G94" s="269"/>
      <c r="H94" s="269"/>
      <c r="I94" s="268"/>
    </row>
    <row r="95" spans="1:9" s="28" customFormat="1" x14ac:dyDescent="0.2">
      <c r="A95" s="166"/>
      <c r="B95" s="269"/>
      <c r="C95" s="269"/>
      <c r="D95" s="269"/>
      <c r="E95" s="269"/>
      <c r="F95" s="269"/>
      <c r="G95" s="269"/>
      <c r="H95" s="269"/>
      <c r="I95" s="268"/>
    </row>
    <row r="96" spans="1:9" s="28" customFormat="1" x14ac:dyDescent="0.2">
      <c r="A96" s="166"/>
      <c r="B96" s="269"/>
      <c r="C96" s="269"/>
      <c r="D96" s="269"/>
      <c r="E96" s="269"/>
      <c r="F96" s="269"/>
      <c r="G96" s="269"/>
      <c r="H96" s="269"/>
      <c r="I96" s="268"/>
    </row>
    <row r="97" spans="1:16" s="28" customFormat="1" x14ac:dyDescent="0.2">
      <c r="A97" s="166"/>
      <c r="B97" s="269"/>
      <c r="C97" s="269"/>
      <c r="D97" s="269"/>
      <c r="E97" s="269"/>
      <c r="F97" s="269"/>
      <c r="G97" s="269"/>
      <c r="H97" s="269"/>
      <c r="I97" s="268"/>
    </row>
    <row r="98" spans="1:16" s="28" customFormat="1" x14ac:dyDescent="0.2">
      <c r="A98" s="166"/>
      <c r="B98" s="269"/>
      <c r="C98" s="269"/>
      <c r="D98" s="269"/>
      <c r="E98" s="269"/>
      <c r="F98" s="269"/>
      <c r="G98" s="269"/>
      <c r="H98" s="269"/>
      <c r="I98" s="268"/>
    </row>
    <row r="99" spans="1:16" s="28" customFormat="1" x14ac:dyDescent="0.2">
      <c r="A99" s="166"/>
      <c r="B99" s="269"/>
      <c r="C99" s="269"/>
      <c r="D99" s="269"/>
      <c r="E99" s="269"/>
      <c r="F99" s="269"/>
      <c r="G99" s="269"/>
      <c r="H99" s="269"/>
      <c r="I99" s="268"/>
    </row>
    <row r="100" spans="1:16" s="28" customFormat="1" x14ac:dyDescent="0.2">
      <c r="A100" s="166"/>
      <c r="B100" s="269"/>
      <c r="C100" s="269"/>
      <c r="D100" s="269"/>
      <c r="E100" s="269"/>
      <c r="F100" s="269"/>
      <c r="G100" s="269"/>
      <c r="H100" s="269"/>
      <c r="I100" s="268"/>
    </row>
    <row r="101" spans="1:16" s="31" customFormat="1" x14ac:dyDescent="0.2">
      <c r="A101" s="270"/>
      <c r="B101" s="270"/>
      <c r="C101" s="270"/>
      <c r="D101" s="270"/>
      <c r="E101" s="270"/>
      <c r="F101" s="270"/>
      <c r="G101" s="270"/>
    </row>
    <row r="102" spans="1:16" x14ac:dyDescent="0.2">
      <c r="A102" s="26"/>
      <c r="B102" s="26"/>
      <c r="C102" s="26"/>
      <c r="D102" s="26"/>
      <c r="E102" s="26"/>
      <c r="F102" s="26"/>
      <c r="G102" s="26"/>
    </row>
    <row r="103" spans="1:16" x14ac:dyDescent="0.2">
      <c r="A103" s="1"/>
      <c r="B103" s="22"/>
      <c r="C103" s="22"/>
      <c r="D103" s="22"/>
      <c r="E103" s="22"/>
      <c r="F103" s="22"/>
      <c r="G103" s="22"/>
    </row>
    <row r="104" spans="1:16" x14ac:dyDescent="0.2">
      <c r="A104" s="23"/>
      <c r="B104" s="23"/>
      <c r="C104" s="23"/>
      <c r="D104" s="23"/>
      <c r="E104" s="23"/>
      <c r="F104" s="23"/>
      <c r="G104" s="23"/>
    </row>
    <row r="105" spans="1:16" x14ac:dyDescent="0.2">
      <c r="E105" s="44"/>
      <c r="F105" s="44"/>
      <c r="G105" s="44"/>
      <c r="H105" s="24"/>
      <c r="I105" s="29"/>
      <c r="J105" s="30"/>
    </row>
    <row r="106" spans="1:16" x14ac:dyDescent="0.2">
      <c r="A106" s="26"/>
      <c r="B106" s="26"/>
      <c r="C106" s="26"/>
      <c r="D106" s="26"/>
      <c r="E106" s="26"/>
      <c r="F106" s="26"/>
      <c r="G106" s="26"/>
    </row>
    <row r="107" spans="1:16" x14ac:dyDescent="0.2">
      <c r="A107" s="23"/>
      <c r="B107" s="26"/>
      <c r="C107" s="26"/>
      <c r="D107" s="26"/>
      <c r="E107" s="26"/>
      <c r="F107" s="26"/>
      <c r="G107" s="26"/>
      <c r="I107" s="46"/>
      <c r="J107" s="46"/>
      <c r="K107" s="47"/>
      <c r="L107" s="47"/>
      <c r="M107" s="46"/>
      <c r="N107" s="46"/>
      <c r="O107" s="46"/>
      <c r="P107" s="46"/>
    </row>
    <row r="108" spans="1:16" x14ac:dyDescent="0.2">
      <c r="A108" s="23"/>
      <c r="B108" s="26"/>
      <c r="C108" s="26"/>
      <c r="D108" s="26"/>
      <c r="E108" s="26"/>
      <c r="F108" s="26"/>
      <c r="G108" s="26"/>
    </row>
    <row r="109" spans="1:16" x14ac:dyDescent="0.2">
      <c r="A109" s="26"/>
      <c r="B109" s="26"/>
      <c r="C109" s="26"/>
      <c r="D109" s="26"/>
      <c r="E109" s="26"/>
      <c r="F109" s="26"/>
      <c r="G109" s="26"/>
    </row>
    <row r="110" spans="1:16" x14ac:dyDescent="0.2">
      <c r="A110" s="33"/>
      <c r="B110" s="33"/>
      <c r="C110" s="33"/>
      <c r="D110" s="33"/>
      <c r="E110" s="33"/>
      <c r="F110" s="33"/>
      <c r="G110" s="33"/>
    </row>
    <row r="111" spans="1:16" x14ac:dyDescent="0.2">
      <c r="E111" s="39"/>
      <c r="F111" s="29"/>
      <c r="G111" s="29"/>
    </row>
    <row r="112" spans="1:16" x14ac:dyDescent="0.2">
      <c r="E112" s="39"/>
      <c r="F112" s="29"/>
      <c r="G112" s="29"/>
    </row>
    <row r="113" spans="1:12" x14ac:dyDescent="0.2">
      <c r="E113" s="29"/>
      <c r="F113" s="29"/>
      <c r="G113" s="29"/>
    </row>
    <row r="114" spans="1:12" x14ac:dyDescent="0.2">
      <c r="A114" s="23"/>
      <c r="B114" s="23"/>
      <c r="C114" s="23"/>
      <c r="D114" s="23"/>
      <c r="E114" s="21"/>
      <c r="F114" s="33"/>
      <c r="G114" s="33"/>
    </row>
    <row r="115" spans="1:12" x14ac:dyDescent="0.2">
      <c r="A115" s="21"/>
      <c r="B115" s="21"/>
      <c r="C115" s="21"/>
      <c r="D115" s="21"/>
      <c r="E115" s="21"/>
      <c r="F115" s="33"/>
      <c r="G115" s="33"/>
    </row>
    <row r="117" spans="1:12" s="53" customFormat="1" x14ac:dyDescent="0.2">
      <c r="A117" s="48"/>
      <c r="B117" s="48"/>
      <c r="C117" s="48"/>
      <c r="D117" s="48"/>
      <c r="E117" s="49"/>
      <c r="F117" s="49"/>
      <c r="G117" s="49"/>
      <c r="H117" s="52"/>
      <c r="K117" s="52"/>
      <c r="L117" s="52"/>
    </row>
    <row r="118" spans="1:12" x14ac:dyDescent="0.2">
      <c r="A118" s="54"/>
      <c r="B118" s="54"/>
      <c r="C118" s="54"/>
      <c r="D118" s="54"/>
      <c r="E118" s="34"/>
      <c r="F118" s="34"/>
      <c r="G118" s="34"/>
    </row>
    <row r="119" spans="1:12" x14ac:dyDescent="0.2">
      <c r="A119" s="54"/>
      <c r="B119" s="54"/>
      <c r="C119" s="54"/>
      <c r="D119" s="54"/>
      <c r="E119" s="34"/>
      <c r="F119" s="34"/>
      <c r="G119" s="34"/>
    </row>
    <row r="120" spans="1:12" x14ac:dyDescent="0.2">
      <c r="A120" s="54"/>
      <c r="B120" s="54"/>
      <c r="C120" s="54"/>
      <c r="D120" s="54"/>
      <c r="E120" s="34"/>
      <c r="F120" s="34"/>
      <c r="G120" s="34"/>
    </row>
    <row r="121" spans="1:12" x14ac:dyDescent="0.2">
      <c r="A121" s="54"/>
      <c r="B121" s="54"/>
      <c r="C121" s="54"/>
      <c r="D121" s="54"/>
      <c r="E121" s="34"/>
      <c r="F121" s="34"/>
      <c r="G121" s="34"/>
    </row>
    <row r="122" spans="1:12" x14ac:dyDescent="0.2">
      <c r="A122" s="54"/>
      <c r="B122" s="54"/>
      <c r="C122" s="54"/>
      <c r="D122" s="54"/>
      <c r="E122" s="34"/>
      <c r="F122" s="34"/>
      <c r="G122" s="34"/>
    </row>
  </sheetData>
  <sheetProtection algorithmName="SHA-512" hashValue="CJxfTKyiAs+m0bAAgtzTAEf3HlAUmMyYwvngxjgUxyOLF9Em8arHnnlnI2+mZsTrqXHfSeymlfEtVMM3cvAS3A==" saltValue="YNFktm9o9SqpXzgcX31JsA==" spinCount="100000" sheet="1" formatCells="0" formatColumns="0" formatRows="0" insertRows="0"/>
  <dataConsolidate/>
  <mergeCells count="9">
    <mergeCell ref="A65:E66"/>
    <mergeCell ref="A70:E74"/>
    <mergeCell ref="B8:D8"/>
    <mergeCell ref="B2:D2"/>
    <mergeCell ref="B3:D3"/>
    <mergeCell ref="B4:D4"/>
    <mergeCell ref="B5:E5"/>
    <mergeCell ref="B6:E6"/>
    <mergeCell ref="B7:D7"/>
  </mergeCells>
  <dataValidations xWindow="1115" yWindow="625" count="9">
    <dataValidation type="list" allowBlank="1" showInputMessage="1" showErrorMessage="1" prompt="To answer this question, a Retrofit Cost-Effectiveness and Feasibility (RCEF) analysis needs to be completed by the project office.  See the HRM Resources Web page linked below for instructions on how to complete the RCEF analysis.  " sqref="E20" xr:uid="{00000000-0002-0000-0600-000000000000}">
      <formula1>"N/A,YES,NO"</formula1>
    </dataValidation>
    <dataValidation type="list" allowBlank="1" showInputMessage="1" showErrorMessage="1" sqref="E41 E14 E9" xr:uid="{00000000-0002-0000-0600-000001000000}">
      <formula1>"YES,NO"</formula1>
    </dataValidation>
    <dataValidation type="list" allowBlank="1" showInputMessage="1" showErrorMessage="1" prompt="SEE RETROFIT DEFINITIONS AT THE BOTTOM OF THIS PAGE" sqref="E16" xr:uid="{00000000-0002-0000-0600-000002000000}">
      <formula1>"N/A,PROJECT TRIGGERED,PROJECT TRIGGERED AND OPPORTUNITY BASED,OPPORTUNITY BASED,STAND-ALONE"</formula1>
    </dataValidation>
    <dataValidation allowBlank="1" showInputMessage="1" showErrorMessage="1" promptTitle="Stormwater BMP Type" prompt="BMPs should be slected from the Highway Runoff Manual M31-16. If experimental BMPs are being evaluated, or Ecology approved BMPs not in the HRM are being used, contact WSDOT HQ Stormwater &amp; Watersheds Program to inform of this evaluation/use._x000a_" sqref="I60:I100" xr:uid="{00000000-0002-0000-0600-000003000000}"/>
    <dataValidation type="list" allowBlank="1" showInputMessage="1" showErrorMessage="1" sqref="E36 E31" xr:uid="{00000000-0002-0000-0600-000004000000}">
      <formula1>"N/A,YES,NO"</formula1>
    </dataValidation>
    <dataValidation type="list" allowBlank="1" showInputMessage="1" showErrorMessage="1" sqref="E18" xr:uid="{00000000-0002-0000-0600-000005000000}">
      <formula1>"N/A,HIGH,MEDIUM,LOW"</formula1>
    </dataValidation>
    <dataValidation allowBlank="1" showErrorMessage="1" prompt="To answer this question, a Retrofit Cost-Effectiveness and Feasibility (RCEF) analysis needs to be completed by the project office.  See the HRM Resources Web page linked below for instructions on how to complete the RCEF analysis.  " sqref="E21:E22" xr:uid="{00000000-0002-0000-0600-000006000000}"/>
    <dataValidation allowBlank="1" showInputMessage="1" showErrorMessage="1" prompt="REMEMBER TO SUBTRACT FROM THIS TOTAL ANY PROJECT TIRGGERED REPLACED IMPERVIOUS SURFACE COUNTED ABOVE " sqref="E25" xr:uid="{00000000-0002-0000-0600-000007000000}"/>
    <dataValidation allowBlank="1" showInputMessage="1" showErrorMessage="1" prompt="REMEMBER TO SUBTRACT FROM THIS TOTAL ANY PROJECT TIRGGERED REPLACED PGIS COUNTED ABOVE " sqref="E26" xr:uid="{00000000-0002-0000-0600-000008000000}"/>
  </dataValidations>
  <hyperlinks>
    <hyperlink ref="B54" r:id="rId1" xr:uid="{00000000-0004-0000-0600-000000000000}"/>
  </hyperlinks>
  <printOptions horizontalCentered="1" verticalCentered="1"/>
  <pageMargins left="0.2" right="0.2" top="0.25" bottom="0.21" header="0.5" footer="0.18"/>
  <pageSetup paperSize="3" orientation="landscape" r:id="rId2"/>
  <headerFooter alignWithMargins="0">
    <oddFooter>&amp;L&amp;F&amp;R&amp;D    &amp;T    Version 6.2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435"/>
  <sheetViews>
    <sheetView zoomScale="115" zoomScaleNormal="115" zoomScalePageLayoutView="85" workbookViewId="0">
      <selection activeCell="Q18" sqref="Q18"/>
    </sheetView>
  </sheetViews>
  <sheetFormatPr defaultColWidth="9.140625" defaultRowHeight="12.75" x14ac:dyDescent="0.2"/>
  <cols>
    <col min="1" max="1" width="6.140625" style="20" customWidth="1"/>
    <col min="2" max="2" width="8.42578125" style="20" customWidth="1"/>
    <col min="3" max="4" width="13.5703125" style="20" customWidth="1"/>
    <col min="5" max="5" width="8" style="29" customWidth="1"/>
    <col min="6" max="7" width="13.5703125" style="20" customWidth="1"/>
    <col min="8" max="8" width="11.85546875" style="20" customWidth="1"/>
    <col min="9" max="9" width="28.42578125" style="20" customWidth="1"/>
    <col min="10" max="12" width="10.42578125" style="20" customWidth="1"/>
    <col min="13" max="14" width="19.5703125" style="20" bestFit="1" customWidth="1"/>
    <col min="15" max="16" width="17.28515625" style="20" customWidth="1"/>
    <col min="17" max="19" width="17.28515625" style="36" customWidth="1"/>
    <col min="20" max="20" width="42" style="36" customWidth="1"/>
    <col min="21" max="21" width="13.42578125" style="36" customWidth="1"/>
    <col min="22" max="22" width="16.140625" style="20" customWidth="1"/>
    <col min="23" max="23" width="13.42578125" style="36" customWidth="1"/>
    <col min="24" max="24" width="28.5703125" style="36" bestFit="1" customWidth="1"/>
    <col min="25" max="25" width="29.85546875" style="20" customWidth="1"/>
    <col min="26" max="26" width="12.140625" style="20" customWidth="1"/>
    <col min="27" max="27" width="15.140625" style="20" customWidth="1"/>
    <col min="28" max="28" width="61.7109375" style="20" customWidth="1"/>
    <col min="29" max="16384" width="9.140625" style="20"/>
  </cols>
  <sheetData>
    <row r="1" spans="1:24" s="41" customFormat="1" x14ac:dyDescent="0.2">
      <c r="A1" s="364"/>
      <c r="B1" s="365"/>
      <c r="C1" s="365"/>
      <c r="D1" s="365"/>
      <c r="E1" s="365"/>
      <c r="F1" s="365"/>
      <c r="G1" s="365"/>
      <c r="H1" s="365"/>
      <c r="I1" s="365"/>
      <c r="J1" s="365"/>
      <c r="K1" s="365"/>
      <c r="L1" s="365"/>
      <c r="M1" s="365"/>
      <c r="N1" s="365"/>
      <c r="O1" s="365"/>
      <c r="P1" s="365"/>
      <c r="Q1" s="366"/>
      <c r="R1" s="367"/>
      <c r="S1" s="42"/>
      <c r="T1" s="42"/>
      <c r="U1" s="42"/>
      <c r="V1" s="42"/>
      <c r="W1" s="42"/>
    </row>
    <row r="2" spans="1:24" s="41" customFormat="1" x14ac:dyDescent="0.2">
      <c r="A2" s="533" t="s">
        <v>38</v>
      </c>
      <c r="B2" s="534"/>
      <c r="C2" s="534"/>
      <c r="D2" s="534"/>
      <c r="E2" s="534"/>
      <c r="F2" s="542" t="str">
        <f>IF('Step1 through Step 4'!B2="","",'Step1 through Step 4'!B2)</f>
        <v/>
      </c>
      <c r="G2" s="542"/>
      <c r="H2" s="542"/>
      <c r="I2" s="542"/>
      <c r="J2" s="542"/>
      <c r="K2" s="542"/>
      <c r="L2" s="542"/>
      <c r="M2" s="68"/>
      <c r="N2" s="68"/>
      <c r="O2" s="68"/>
      <c r="P2" s="68"/>
      <c r="Q2" s="37"/>
      <c r="R2" s="37"/>
      <c r="S2" s="37"/>
      <c r="T2" s="42"/>
      <c r="U2" s="42"/>
      <c r="W2" s="42"/>
      <c r="X2" s="42"/>
    </row>
    <row r="3" spans="1:24" s="41" customFormat="1" x14ac:dyDescent="0.2">
      <c r="A3" s="531" t="s">
        <v>47</v>
      </c>
      <c r="B3" s="532"/>
      <c r="C3" s="532"/>
      <c r="D3" s="532"/>
      <c r="E3" s="532"/>
      <c r="F3" s="540" t="str">
        <f>IF('Step1 through Step 4'!B3="","",'Step1 through Step 4'!B3)</f>
        <v/>
      </c>
      <c r="G3" s="541"/>
      <c r="H3" s="541"/>
      <c r="I3" s="541"/>
      <c r="J3" s="541"/>
      <c r="K3" s="541"/>
      <c r="L3" s="541"/>
      <c r="M3" s="267"/>
      <c r="N3" s="267"/>
      <c r="O3" s="267"/>
      <c r="P3" s="268"/>
      <c r="Q3" s="37"/>
      <c r="R3" s="42"/>
      <c r="S3" s="42"/>
      <c r="T3" s="42"/>
      <c r="U3" s="42"/>
      <c r="V3" s="42"/>
      <c r="W3" s="42"/>
    </row>
    <row r="4" spans="1:24" s="41" customFormat="1" x14ac:dyDescent="0.2">
      <c r="A4" s="533" t="s">
        <v>154</v>
      </c>
      <c r="B4" s="534"/>
      <c r="C4" s="534"/>
      <c r="D4" s="534"/>
      <c r="E4" s="534"/>
      <c r="F4" s="542" t="str">
        <f>IF('Step1 through Step 4'!B4="","",'Step1 through Step 4'!B4)</f>
        <v/>
      </c>
      <c r="G4" s="542"/>
      <c r="H4" s="542"/>
      <c r="I4" s="542"/>
      <c r="J4" s="542"/>
      <c r="K4" s="542"/>
      <c r="L4" s="542"/>
      <c r="M4" s="68"/>
      <c r="N4" s="68"/>
      <c r="O4" s="68"/>
      <c r="P4" s="68"/>
      <c r="Q4" s="37"/>
      <c r="R4" s="37"/>
      <c r="S4" s="37"/>
      <c r="T4" s="42"/>
      <c r="U4" s="42"/>
      <c r="W4" s="42"/>
      <c r="X4" s="42"/>
    </row>
    <row r="5" spans="1:24" s="41" customFormat="1" x14ac:dyDescent="0.2">
      <c r="A5" s="533" t="s">
        <v>153</v>
      </c>
      <c r="B5" s="534"/>
      <c r="C5" s="534"/>
      <c r="D5" s="534"/>
      <c r="E5" s="534"/>
      <c r="F5" s="535" t="str">
        <f>IF('Step1 through Step 4'!B5="","",'Step1 through Step 4'!B5)</f>
        <v/>
      </c>
      <c r="G5" s="535"/>
      <c r="H5" s="535"/>
      <c r="I5" s="535"/>
      <c r="J5" s="535"/>
      <c r="K5" s="535"/>
      <c r="L5" s="535"/>
      <c r="M5" s="68"/>
      <c r="N5" s="68"/>
      <c r="O5" s="68"/>
      <c r="P5" s="68"/>
      <c r="Q5" s="37"/>
      <c r="R5" s="37"/>
      <c r="S5" s="37"/>
      <c r="T5" s="42"/>
      <c r="U5" s="42"/>
      <c r="W5" s="42"/>
      <c r="X5" s="42"/>
    </row>
    <row r="6" spans="1:24" ht="12.75" customHeight="1" x14ac:dyDescent="0.2">
      <c r="A6" s="536" t="s">
        <v>49</v>
      </c>
      <c r="B6" s="537"/>
      <c r="C6" s="537"/>
      <c r="D6" s="537"/>
      <c r="E6" s="537"/>
      <c r="F6" s="535" t="str">
        <f>IF('Step1 through Step 4'!B6="","",'Step1 through Step 4'!B6)</f>
        <v/>
      </c>
      <c r="G6" s="535"/>
      <c r="H6" s="535"/>
      <c r="I6" s="535"/>
      <c r="J6" s="535"/>
      <c r="K6" s="535"/>
      <c r="L6" s="535"/>
      <c r="Q6" s="20"/>
      <c r="R6" s="20"/>
      <c r="S6" s="20"/>
      <c r="T6" s="20"/>
      <c r="U6" s="20"/>
    </row>
    <row r="7" spans="1:24" ht="12.75" customHeight="1" x14ac:dyDescent="0.2">
      <c r="A7" s="538" t="s">
        <v>50</v>
      </c>
      <c r="B7" s="539"/>
      <c r="C7" s="539"/>
      <c r="D7" s="539"/>
      <c r="E7" s="539"/>
      <c r="F7" s="535" t="str">
        <f>IF('Step1 through Step 4'!B7="","",'Step1 through Step 4'!B7)</f>
        <v/>
      </c>
      <c r="G7" s="535"/>
      <c r="H7" s="535"/>
      <c r="I7" s="535"/>
      <c r="J7" s="535"/>
      <c r="K7" s="535"/>
      <c r="L7" s="535"/>
      <c r="Q7" s="20"/>
      <c r="R7" s="20"/>
      <c r="S7" s="20"/>
      <c r="T7" s="20"/>
      <c r="U7" s="20"/>
    </row>
    <row r="8" spans="1:24" x14ac:dyDescent="0.2">
      <c r="A8" s="536" t="s">
        <v>96</v>
      </c>
      <c r="B8" s="537"/>
      <c r="C8" s="537"/>
      <c r="D8" s="537"/>
      <c r="E8" s="537"/>
      <c r="F8" s="535" t="str">
        <f>IF('Step1 through Step 4'!B8="","",'Step1 through Step 4'!B8)</f>
        <v/>
      </c>
      <c r="G8" s="535"/>
      <c r="H8" s="535"/>
      <c r="I8" s="535"/>
      <c r="J8" s="535"/>
      <c r="K8" s="535"/>
      <c r="L8" s="535"/>
      <c r="Q8" s="20"/>
      <c r="R8" s="20"/>
      <c r="S8" s="20"/>
      <c r="T8" s="20"/>
      <c r="U8" s="20"/>
    </row>
    <row r="9" spans="1:24" s="41" customFormat="1" x14ac:dyDescent="0.2">
      <c r="A9" s="533" t="s">
        <v>155</v>
      </c>
      <c r="B9" s="534"/>
      <c r="C9" s="534"/>
      <c r="D9" s="534"/>
      <c r="E9" s="534"/>
      <c r="F9" s="546"/>
      <c r="G9" s="546"/>
      <c r="H9" s="546"/>
      <c r="I9" s="68"/>
      <c r="J9" s="68"/>
      <c r="K9" s="68"/>
      <c r="L9" s="68"/>
      <c r="M9" s="68"/>
      <c r="N9" s="68"/>
      <c r="O9" s="68"/>
      <c r="P9" s="68"/>
      <c r="Q9" s="37"/>
      <c r="R9" s="37"/>
      <c r="S9" s="37"/>
      <c r="T9" s="42"/>
      <c r="U9" s="42"/>
      <c r="W9" s="42"/>
      <c r="X9" s="42"/>
    </row>
    <row r="10" spans="1:24" s="273" customFormat="1" x14ac:dyDescent="0.2">
      <c r="A10" s="487" t="s">
        <v>156</v>
      </c>
      <c r="B10" s="488"/>
      <c r="C10" s="488"/>
      <c r="D10" s="488"/>
      <c r="E10" s="488"/>
      <c r="F10" s="547"/>
      <c r="G10" s="547"/>
      <c r="H10" s="547"/>
      <c r="I10" s="63"/>
      <c r="J10" s="63"/>
      <c r="K10" s="63"/>
      <c r="L10" s="63"/>
      <c r="M10" s="63"/>
      <c r="N10" s="63"/>
      <c r="O10" s="63"/>
      <c r="P10" s="63"/>
      <c r="Q10" s="271"/>
      <c r="R10" s="271"/>
      <c r="S10" s="271"/>
      <c r="T10" s="272"/>
      <c r="U10" s="272"/>
      <c r="W10" s="272"/>
      <c r="X10" s="272"/>
    </row>
    <row r="11" spans="1:24" s="41" customFormat="1" x14ac:dyDescent="0.2">
      <c r="A11" s="533" t="s">
        <v>157</v>
      </c>
      <c r="B11" s="534"/>
      <c r="C11" s="534"/>
      <c r="D11" s="534"/>
      <c r="E11" s="534"/>
      <c r="F11" s="543"/>
      <c r="G11" s="543"/>
      <c r="H11" s="543"/>
      <c r="I11" s="68"/>
      <c r="J11" s="68"/>
      <c r="K11" s="68"/>
      <c r="L11" s="68"/>
      <c r="M11" s="68"/>
      <c r="N11" s="68"/>
      <c r="O11" s="68"/>
      <c r="P11" s="68"/>
      <c r="Q11" s="37"/>
      <c r="R11" s="37"/>
      <c r="S11" s="37"/>
      <c r="T11" s="42"/>
      <c r="U11" s="42"/>
      <c r="W11" s="42"/>
      <c r="X11" s="42"/>
    </row>
    <row r="12" spans="1:24" s="41" customFormat="1" x14ac:dyDescent="0.2">
      <c r="A12" s="533" t="s">
        <v>158</v>
      </c>
      <c r="B12" s="534"/>
      <c r="C12" s="534"/>
      <c r="D12" s="534"/>
      <c r="E12" s="534"/>
      <c r="F12" s="543"/>
      <c r="G12" s="543"/>
      <c r="H12" s="543"/>
      <c r="I12" s="68"/>
      <c r="J12" s="68"/>
      <c r="K12" s="68"/>
      <c r="L12" s="68"/>
      <c r="M12" s="68"/>
      <c r="N12" s="68"/>
      <c r="O12" s="68"/>
      <c r="P12" s="68"/>
      <c r="Q12" s="37"/>
      <c r="R12" s="37"/>
      <c r="S12" s="37"/>
      <c r="T12" s="42"/>
      <c r="U12" s="42"/>
      <c r="W12" s="42"/>
      <c r="X12" s="42"/>
    </row>
    <row r="13" spans="1:24" s="41" customFormat="1" x14ac:dyDescent="0.2">
      <c r="A13" s="533" t="s">
        <v>164</v>
      </c>
      <c r="B13" s="534"/>
      <c r="C13" s="534"/>
      <c r="D13" s="534"/>
      <c r="E13" s="534"/>
      <c r="F13" s="544"/>
      <c r="G13" s="544"/>
      <c r="H13" s="544"/>
      <c r="I13" s="68"/>
      <c r="J13" s="68"/>
      <c r="K13" s="68"/>
      <c r="L13" s="68"/>
      <c r="M13" s="68"/>
      <c r="N13" s="68"/>
      <c r="O13" s="68"/>
      <c r="P13" s="68"/>
      <c r="Q13" s="37"/>
      <c r="R13" s="37"/>
      <c r="S13" s="37"/>
      <c r="T13" s="42"/>
      <c r="U13" s="42"/>
      <c r="W13" s="42"/>
      <c r="X13" s="42"/>
    </row>
    <row r="14" spans="1:24" s="41" customFormat="1" x14ac:dyDescent="0.2">
      <c r="A14" s="533" t="s">
        <v>159</v>
      </c>
      <c r="B14" s="534"/>
      <c r="C14" s="534"/>
      <c r="D14" s="534"/>
      <c r="E14" s="534"/>
      <c r="F14" s="545"/>
      <c r="G14" s="545"/>
      <c r="H14" s="545"/>
      <c r="I14" s="545"/>
      <c r="J14" s="545"/>
      <c r="K14" s="545"/>
      <c r="L14" s="545"/>
      <c r="M14" s="68"/>
      <c r="N14" s="68"/>
      <c r="O14" s="68"/>
      <c r="P14" s="68"/>
      <c r="Q14" s="37"/>
      <c r="R14" s="37"/>
      <c r="S14" s="37"/>
      <c r="T14" s="42"/>
      <c r="U14" s="42"/>
      <c r="W14" s="42"/>
      <c r="X14" s="42"/>
    </row>
    <row r="15" spans="1:24" s="41" customFormat="1" x14ac:dyDescent="0.2">
      <c r="A15" s="7"/>
      <c r="B15" s="1"/>
      <c r="C15" s="1"/>
      <c r="D15" s="1"/>
      <c r="E15" s="148"/>
      <c r="F15" s="68"/>
      <c r="G15" s="68"/>
      <c r="H15" s="68"/>
      <c r="I15" s="68"/>
      <c r="J15" s="68"/>
      <c r="K15" s="68"/>
      <c r="L15" s="68"/>
      <c r="M15" s="68"/>
      <c r="N15" s="68"/>
      <c r="O15" s="68"/>
      <c r="P15" s="68"/>
      <c r="Q15" s="37"/>
      <c r="R15" s="37"/>
      <c r="S15" s="37"/>
      <c r="T15" s="42"/>
      <c r="U15" s="42"/>
      <c r="W15" s="42"/>
      <c r="X15" s="42"/>
    </row>
    <row r="16" spans="1:24" s="41" customFormat="1" x14ac:dyDescent="0.2">
      <c r="A16" s="7"/>
      <c r="B16" s="1"/>
      <c r="C16" s="1"/>
      <c r="D16" s="1"/>
      <c r="E16" s="148"/>
      <c r="F16" s="68"/>
      <c r="G16" s="68"/>
      <c r="H16" s="68"/>
      <c r="I16" s="68"/>
      <c r="J16" s="68"/>
      <c r="K16" s="68"/>
      <c r="L16" s="68"/>
      <c r="M16" s="68"/>
      <c r="N16" s="68"/>
      <c r="O16" s="68"/>
      <c r="P16" s="68"/>
      <c r="Q16" s="37"/>
      <c r="R16" s="37"/>
      <c r="S16" s="37"/>
      <c r="T16" s="42"/>
      <c r="U16" s="42"/>
      <c r="W16" s="42"/>
      <c r="X16" s="42"/>
    </row>
    <row r="17" spans="1:24" s="28" customFormat="1" ht="13.5" customHeight="1" thickBot="1" x14ac:dyDescent="0.25">
      <c r="A17" s="420"/>
      <c r="B17" s="63"/>
      <c r="E17" s="421"/>
      <c r="F17" s="63"/>
      <c r="L17" s="63"/>
      <c r="N17" s="341"/>
      <c r="P17" s="92" t="s">
        <v>291</v>
      </c>
      <c r="Q17" s="402">
        <f>Versions!B1</f>
        <v>6.3</v>
      </c>
      <c r="R17" s="284"/>
      <c r="S17" s="284"/>
      <c r="T17" s="284"/>
      <c r="U17" s="284"/>
      <c r="W17" s="284"/>
      <c r="X17" s="284"/>
    </row>
    <row r="18" spans="1:24" s="280" customFormat="1" ht="114.75" x14ac:dyDescent="0.2">
      <c r="A18" s="354" t="s">
        <v>108</v>
      </c>
      <c r="B18" s="355" t="s">
        <v>25</v>
      </c>
      <c r="C18" s="355" t="s">
        <v>187</v>
      </c>
      <c r="D18" s="355" t="s">
        <v>188</v>
      </c>
      <c r="E18" s="355" t="s">
        <v>152</v>
      </c>
      <c r="F18" s="355" t="s">
        <v>189</v>
      </c>
      <c r="G18" s="355" t="s">
        <v>190</v>
      </c>
      <c r="H18" s="355" t="s">
        <v>163</v>
      </c>
      <c r="I18" s="355" t="s">
        <v>151</v>
      </c>
      <c r="J18" s="355" t="s">
        <v>160</v>
      </c>
      <c r="K18" s="355" t="s">
        <v>182</v>
      </c>
      <c r="L18" s="355" t="s">
        <v>186</v>
      </c>
      <c r="M18" s="411" t="s">
        <v>317</v>
      </c>
      <c r="N18" s="411" t="s">
        <v>318</v>
      </c>
      <c r="O18" s="411" t="s">
        <v>319</v>
      </c>
      <c r="P18" s="355" t="s">
        <v>161</v>
      </c>
      <c r="Q18" s="355" t="s">
        <v>274</v>
      </c>
      <c r="R18" s="355" t="s">
        <v>177</v>
      </c>
      <c r="S18" s="355" t="s">
        <v>275</v>
      </c>
      <c r="T18" s="357" t="s">
        <v>23</v>
      </c>
    </row>
    <row r="19" spans="1:24" s="28" customFormat="1" x14ac:dyDescent="0.2">
      <c r="A19" s="342"/>
      <c r="B19" s="287"/>
      <c r="C19" s="359"/>
      <c r="D19" s="324"/>
      <c r="E19" s="287"/>
      <c r="F19" s="323"/>
      <c r="G19" s="324"/>
      <c r="H19" s="325"/>
      <c r="I19" s="290"/>
      <c r="J19" s="325"/>
      <c r="K19" s="325"/>
      <c r="L19" s="325"/>
      <c r="M19" s="351"/>
      <c r="N19" s="351"/>
      <c r="O19" s="327"/>
      <c r="P19" s="327"/>
      <c r="Q19" s="327"/>
      <c r="R19" s="327"/>
      <c r="S19" s="327"/>
      <c r="T19" s="377"/>
    </row>
    <row r="20" spans="1:24" s="28" customFormat="1" x14ac:dyDescent="0.2">
      <c r="A20" s="343"/>
      <c r="B20" s="288"/>
      <c r="C20" s="328"/>
      <c r="D20" s="329"/>
      <c r="E20" s="288"/>
      <c r="F20" s="328"/>
      <c r="G20" s="329"/>
      <c r="H20" s="289"/>
      <c r="I20" s="289"/>
      <c r="J20" s="289"/>
      <c r="K20" s="325"/>
      <c r="L20" s="325"/>
      <c r="M20" s="289"/>
      <c r="N20" s="289"/>
      <c r="O20" s="327"/>
      <c r="P20" s="330"/>
      <c r="Q20" s="330"/>
      <c r="R20" s="330"/>
      <c r="S20" s="330"/>
      <c r="T20" s="377"/>
    </row>
    <row r="21" spans="1:24" s="28" customFormat="1" x14ac:dyDescent="0.2">
      <c r="A21" s="343"/>
      <c r="B21" s="288"/>
      <c r="C21" s="328"/>
      <c r="D21" s="329"/>
      <c r="E21" s="288"/>
      <c r="F21" s="328"/>
      <c r="G21" s="329"/>
      <c r="H21" s="289"/>
      <c r="I21" s="289"/>
      <c r="J21" s="289"/>
      <c r="K21" s="325"/>
      <c r="L21" s="325"/>
      <c r="M21" s="289"/>
      <c r="N21" s="289"/>
      <c r="O21" s="327"/>
      <c r="P21" s="330"/>
      <c r="Q21" s="330"/>
      <c r="R21" s="330"/>
      <c r="S21" s="330"/>
      <c r="T21" s="377"/>
    </row>
    <row r="22" spans="1:24" s="28" customFormat="1" x14ac:dyDescent="0.2">
      <c r="A22" s="343"/>
      <c r="B22" s="288"/>
      <c r="C22" s="328"/>
      <c r="D22" s="329"/>
      <c r="E22" s="288"/>
      <c r="F22" s="328"/>
      <c r="G22" s="329"/>
      <c r="H22" s="289"/>
      <c r="I22" s="289"/>
      <c r="J22" s="289"/>
      <c r="K22" s="325"/>
      <c r="L22" s="325"/>
      <c r="M22" s="289"/>
      <c r="N22" s="289"/>
      <c r="O22" s="327"/>
      <c r="P22" s="330"/>
      <c r="Q22" s="330"/>
      <c r="R22" s="330"/>
      <c r="S22" s="330"/>
      <c r="T22" s="377"/>
    </row>
    <row r="23" spans="1:24" s="28" customFormat="1" x14ac:dyDescent="0.2">
      <c r="A23" s="343"/>
      <c r="B23" s="288"/>
      <c r="C23" s="328"/>
      <c r="D23" s="329"/>
      <c r="E23" s="288"/>
      <c r="F23" s="328"/>
      <c r="G23" s="329"/>
      <c r="H23" s="289"/>
      <c r="I23" s="289"/>
      <c r="J23" s="289"/>
      <c r="K23" s="325"/>
      <c r="L23" s="325"/>
      <c r="M23" s="289"/>
      <c r="N23" s="289"/>
      <c r="O23" s="327"/>
      <c r="P23" s="330"/>
      <c r="Q23" s="330"/>
      <c r="R23" s="330"/>
      <c r="S23" s="330"/>
      <c r="T23" s="377"/>
    </row>
    <row r="24" spans="1:24" s="28" customFormat="1" x14ac:dyDescent="0.2">
      <c r="A24" s="343"/>
      <c r="B24" s="288"/>
      <c r="C24" s="328"/>
      <c r="D24" s="329"/>
      <c r="E24" s="288"/>
      <c r="F24" s="328"/>
      <c r="G24" s="329"/>
      <c r="H24" s="289"/>
      <c r="I24" s="289"/>
      <c r="J24" s="289"/>
      <c r="K24" s="325"/>
      <c r="L24" s="325"/>
      <c r="M24" s="289"/>
      <c r="N24" s="289"/>
      <c r="O24" s="327"/>
      <c r="P24" s="330"/>
      <c r="Q24" s="330"/>
      <c r="R24" s="330"/>
      <c r="S24" s="330"/>
      <c r="T24" s="377"/>
    </row>
    <row r="25" spans="1:24" s="28" customFormat="1" x14ac:dyDescent="0.2">
      <c r="A25" s="343"/>
      <c r="B25" s="288"/>
      <c r="C25" s="328"/>
      <c r="D25" s="329"/>
      <c r="E25" s="288"/>
      <c r="F25" s="328"/>
      <c r="G25" s="329"/>
      <c r="H25" s="289"/>
      <c r="I25" s="289"/>
      <c r="J25" s="289"/>
      <c r="K25" s="325"/>
      <c r="L25" s="325"/>
      <c r="M25" s="289"/>
      <c r="N25" s="289"/>
      <c r="O25" s="327"/>
      <c r="P25" s="330"/>
      <c r="Q25" s="330"/>
      <c r="R25" s="330"/>
      <c r="S25" s="330"/>
      <c r="T25" s="377"/>
    </row>
    <row r="26" spans="1:24" s="28" customFormat="1" x14ac:dyDescent="0.2">
      <c r="A26" s="343"/>
      <c r="B26" s="288"/>
      <c r="C26" s="328"/>
      <c r="D26" s="329"/>
      <c r="E26" s="288"/>
      <c r="F26" s="328"/>
      <c r="G26" s="329"/>
      <c r="H26" s="289"/>
      <c r="I26" s="289"/>
      <c r="J26" s="289"/>
      <c r="K26" s="325"/>
      <c r="L26" s="325"/>
      <c r="M26" s="289"/>
      <c r="N26" s="289"/>
      <c r="O26" s="327"/>
      <c r="P26" s="330"/>
      <c r="Q26" s="330"/>
      <c r="R26" s="330"/>
      <c r="S26" s="330"/>
      <c r="T26" s="377"/>
    </row>
    <row r="27" spans="1:24" s="28" customFormat="1" x14ac:dyDescent="0.2">
      <c r="A27" s="343"/>
      <c r="B27" s="288"/>
      <c r="C27" s="328"/>
      <c r="D27" s="329"/>
      <c r="E27" s="288"/>
      <c r="F27" s="328"/>
      <c r="G27" s="329"/>
      <c r="H27" s="289"/>
      <c r="I27" s="289"/>
      <c r="J27" s="289"/>
      <c r="K27" s="325"/>
      <c r="L27" s="325"/>
      <c r="M27" s="289"/>
      <c r="N27" s="289"/>
      <c r="O27" s="327"/>
      <c r="P27" s="330"/>
      <c r="Q27" s="330"/>
      <c r="R27" s="330"/>
      <c r="S27" s="330"/>
      <c r="T27" s="377"/>
    </row>
    <row r="28" spans="1:24" s="28" customFormat="1" x14ac:dyDescent="0.2">
      <c r="A28" s="343"/>
      <c r="B28" s="288"/>
      <c r="C28" s="328"/>
      <c r="D28" s="329"/>
      <c r="E28" s="288"/>
      <c r="F28" s="328"/>
      <c r="G28" s="329"/>
      <c r="H28" s="289"/>
      <c r="I28" s="289"/>
      <c r="J28" s="289"/>
      <c r="K28" s="325"/>
      <c r="L28" s="325"/>
      <c r="M28" s="289"/>
      <c r="N28" s="289"/>
      <c r="O28" s="327"/>
      <c r="P28" s="330"/>
      <c r="Q28" s="330"/>
      <c r="R28" s="330"/>
      <c r="S28" s="330"/>
      <c r="T28" s="377"/>
    </row>
    <row r="29" spans="1:24" s="28" customFormat="1" x14ac:dyDescent="0.2">
      <c r="A29" s="343"/>
      <c r="B29" s="288"/>
      <c r="C29" s="328"/>
      <c r="D29" s="329"/>
      <c r="E29" s="288"/>
      <c r="F29" s="328"/>
      <c r="G29" s="329"/>
      <c r="H29" s="289"/>
      <c r="I29" s="289"/>
      <c r="J29" s="289"/>
      <c r="K29" s="325"/>
      <c r="L29" s="325"/>
      <c r="M29" s="289"/>
      <c r="N29" s="289"/>
      <c r="O29" s="327"/>
      <c r="P29" s="330"/>
      <c r="Q29" s="330"/>
      <c r="R29" s="330"/>
      <c r="S29" s="330"/>
      <c r="T29" s="377"/>
    </row>
    <row r="30" spans="1:24" s="28" customFormat="1" x14ac:dyDescent="0.2">
      <c r="A30" s="343"/>
      <c r="B30" s="288"/>
      <c r="C30" s="328"/>
      <c r="D30" s="329"/>
      <c r="E30" s="288"/>
      <c r="F30" s="328"/>
      <c r="G30" s="329"/>
      <c r="H30" s="289"/>
      <c r="I30" s="289"/>
      <c r="J30" s="289"/>
      <c r="K30" s="325"/>
      <c r="L30" s="325"/>
      <c r="M30" s="289"/>
      <c r="N30" s="289"/>
      <c r="O30" s="327"/>
      <c r="P30" s="330"/>
      <c r="Q30" s="330"/>
      <c r="R30" s="330"/>
      <c r="S30" s="330"/>
      <c r="T30" s="377"/>
    </row>
    <row r="31" spans="1:24" s="28" customFormat="1" x14ac:dyDescent="0.2">
      <c r="A31" s="343"/>
      <c r="B31" s="288"/>
      <c r="C31" s="328"/>
      <c r="D31" s="329"/>
      <c r="E31" s="288"/>
      <c r="F31" s="328"/>
      <c r="G31" s="329"/>
      <c r="H31" s="289"/>
      <c r="I31" s="289"/>
      <c r="J31" s="289"/>
      <c r="K31" s="325"/>
      <c r="L31" s="325"/>
      <c r="M31" s="289"/>
      <c r="N31" s="289"/>
      <c r="O31" s="327"/>
      <c r="P31" s="330"/>
      <c r="Q31" s="330"/>
      <c r="R31" s="330"/>
      <c r="S31" s="330"/>
      <c r="T31" s="377"/>
    </row>
    <row r="32" spans="1:24" s="28" customFormat="1" x14ac:dyDescent="0.2">
      <c r="A32" s="343"/>
      <c r="B32" s="288"/>
      <c r="C32" s="328"/>
      <c r="D32" s="329"/>
      <c r="E32" s="288"/>
      <c r="F32" s="328"/>
      <c r="G32" s="329"/>
      <c r="H32" s="289"/>
      <c r="I32" s="289"/>
      <c r="J32" s="289"/>
      <c r="K32" s="325"/>
      <c r="L32" s="325"/>
      <c r="M32" s="289"/>
      <c r="N32" s="289"/>
      <c r="O32" s="327"/>
      <c r="P32" s="330"/>
      <c r="Q32" s="330"/>
      <c r="R32" s="330"/>
      <c r="S32" s="330"/>
      <c r="T32" s="377"/>
    </row>
    <row r="33" spans="1:20" s="28" customFormat="1" x14ac:dyDescent="0.2">
      <c r="A33" s="343"/>
      <c r="B33" s="288"/>
      <c r="C33" s="328"/>
      <c r="D33" s="329"/>
      <c r="E33" s="288"/>
      <c r="F33" s="328"/>
      <c r="G33" s="329"/>
      <c r="H33" s="289"/>
      <c r="I33" s="289"/>
      <c r="J33" s="289"/>
      <c r="K33" s="325"/>
      <c r="L33" s="325"/>
      <c r="M33" s="289"/>
      <c r="N33" s="289"/>
      <c r="O33" s="327"/>
      <c r="P33" s="330"/>
      <c r="Q33" s="330"/>
      <c r="R33" s="330"/>
      <c r="S33" s="330"/>
      <c r="T33" s="377"/>
    </row>
    <row r="34" spans="1:20" s="28" customFormat="1" x14ac:dyDescent="0.2">
      <c r="A34" s="343"/>
      <c r="B34" s="288"/>
      <c r="C34" s="328"/>
      <c r="D34" s="329"/>
      <c r="E34" s="288"/>
      <c r="F34" s="328"/>
      <c r="G34" s="329"/>
      <c r="H34" s="289"/>
      <c r="I34" s="289"/>
      <c r="J34" s="289"/>
      <c r="K34" s="325"/>
      <c r="L34" s="325"/>
      <c r="M34" s="289"/>
      <c r="N34" s="289"/>
      <c r="O34" s="327"/>
      <c r="P34" s="330"/>
      <c r="Q34" s="330"/>
      <c r="R34" s="330"/>
      <c r="S34" s="330"/>
      <c r="T34" s="377"/>
    </row>
    <row r="35" spans="1:20" s="28" customFormat="1" x14ac:dyDescent="0.2">
      <c r="A35" s="343"/>
      <c r="B35" s="288"/>
      <c r="C35" s="328"/>
      <c r="D35" s="329"/>
      <c r="E35" s="288"/>
      <c r="F35" s="328"/>
      <c r="G35" s="329"/>
      <c r="H35" s="289"/>
      <c r="I35" s="289"/>
      <c r="J35" s="289"/>
      <c r="K35" s="325"/>
      <c r="L35" s="325"/>
      <c r="M35" s="289"/>
      <c r="N35" s="289"/>
      <c r="O35" s="327"/>
      <c r="P35" s="330"/>
      <c r="Q35" s="330"/>
      <c r="R35" s="330"/>
      <c r="S35" s="330"/>
      <c r="T35" s="377"/>
    </row>
    <row r="36" spans="1:20" s="28" customFormat="1" x14ac:dyDescent="0.2">
      <c r="A36" s="343"/>
      <c r="B36" s="288"/>
      <c r="C36" s="328"/>
      <c r="D36" s="329"/>
      <c r="E36" s="288"/>
      <c r="F36" s="328"/>
      <c r="G36" s="329"/>
      <c r="H36" s="289"/>
      <c r="I36" s="289"/>
      <c r="J36" s="289"/>
      <c r="K36" s="325"/>
      <c r="L36" s="325"/>
      <c r="M36" s="289"/>
      <c r="N36" s="289"/>
      <c r="O36" s="327"/>
      <c r="P36" s="330"/>
      <c r="Q36" s="330"/>
      <c r="R36" s="330"/>
      <c r="S36" s="330"/>
      <c r="T36" s="377"/>
    </row>
    <row r="37" spans="1:20" s="28" customFormat="1" x14ac:dyDescent="0.2">
      <c r="A37" s="343"/>
      <c r="B37" s="288"/>
      <c r="C37" s="328"/>
      <c r="D37" s="329"/>
      <c r="E37" s="288"/>
      <c r="F37" s="328"/>
      <c r="G37" s="329"/>
      <c r="H37" s="289"/>
      <c r="I37" s="289"/>
      <c r="J37" s="289"/>
      <c r="K37" s="325"/>
      <c r="L37" s="325"/>
      <c r="M37" s="289"/>
      <c r="N37" s="289"/>
      <c r="O37" s="327"/>
      <c r="P37" s="330"/>
      <c r="Q37" s="330"/>
      <c r="R37" s="330"/>
      <c r="S37" s="330"/>
      <c r="T37" s="377"/>
    </row>
    <row r="38" spans="1:20" s="28" customFormat="1" x14ac:dyDescent="0.2">
      <c r="A38" s="343"/>
      <c r="B38" s="288"/>
      <c r="C38" s="328"/>
      <c r="D38" s="329"/>
      <c r="E38" s="288"/>
      <c r="F38" s="328"/>
      <c r="G38" s="329"/>
      <c r="H38" s="289"/>
      <c r="I38" s="289"/>
      <c r="J38" s="289"/>
      <c r="K38" s="325"/>
      <c r="L38" s="325"/>
      <c r="M38" s="289"/>
      <c r="N38" s="289"/>
      <c r="O38" s="327"/>
      <c r="P38" s="330"/>
      <c r="Q38" s="330"/>
      <c r="R38" s="330"/>
      <c r="S38" s="330"/>
      <c r="T38" s="377"/>
    </row>
    <row r="39" spans="1:20" s="28" customFormat="1" x14ac:dyDescent="0.2">
      <c r="A39" s="343"/>
      <c r="B39" s="288"/>
      <c r="C39" s="328"/>
      <c r="D39" s="329"/>
      <c r="E39" s="288"/>
      <c r="F39" s="328"/>
      <c r="G39" s="329"/>
      <c r="H39" s="289"/>
      <c r="I39" s="289"/>
      <c r="J39" s="289"/>
      <c r="K39" s="325"/>
      <c r="L39" s="325"/>
      <c r="M39" s="289"/>
      <c r="N39" s="289"/>
      <c r="O39" s="327"/>
      <c r="P39" s="330"/>
      <c r="Q39" s="330"/>
      <c r="R39" s="330"/>
      <c r="S39" s="330"/>
      <c r="T39" s="377"/>
    </row>
    <row r="40" spans="1:20" s="28" customFormat="1" x14ac:dyDescent="0.2">
      <c r="A40" s="343"/>
      <c r="B40" s="288"/>
      <c r="C40" s="328"/>
      <c r="D40" s="329"/>
      <c r="E40" s="288"/>
      <c r="F40" s="328"/>
      <c r="G40" s="329"/>
      <c r="H40" s="289"/>
      <c r="I40" s="289"/>
      <c r="J40" s="289"/>
      <c r="K40" s="325"/>
      <c r="L40" s="325"/>
      <c r="M40" s="289"/>
      <c r="N40" s="289"/>
      <c r="O40" s="327"/>
      <c r="P40" s="330"/>
      <c r="Q40" s="330"/>
      <c r="R40" s="330"/>
      <c r="S40" s="330"/>
      <c r="T40" s="377"/>
    </row>
    <row r="41" spans="1:20" s="28" customFormat="1" x14ac:dyDescent="0.2">
      <c r="A41" s="343"/>
      <c r="B41" s="288"/>
      <c r="C41" s="328"/>
      <c r="D41" s="329"/>
      <c r="E41" s="288"/>
      <c r="F41" s="328"/>
      <c r="G41" s="329"/>
      <c r="H41" s="289"/>
      <c r="I41" s="289"/>
      <c r="J41" s="289"/>
      <c r="K41" s="325"/>
      <c r="L41" s="325"/>
      <c r="M41" s="289"/>
      <c r="N41" s="289"/>
      <c r="O41" s="327"/>
      <c r="P41" s="330"/>
      <c r="Q41" s="330"/>
      <c r="R41" s="330"/>
      <c r="S41" s="330"/>
      <c r="T41" s="377"/>
    </row>
    <row r="42" spans="1:20" s="28" customFormat="1" x14ac:dyDescent="0.2">
      <c r="A42" s="343"/>
      <c r="B42" s="288"/>
      <c r="C42" s="328"/>
      <c r="D42" s="329"/>
      <c r="E42" s="288"/>
      <c r="F42" s="328"/>
      <c r="G42" s="329"/>
      <c r="H42" s="289"/>
      <c r="I42" s="289"/>
      <c r="J42" s="289"/>
      <c r="K42" s="325"/>
      <c r="L42" s="325"/>
      <c r="M42" s="289"/>
      <c r="N42" s="289"/>
      <c r="O42" s="327"/>
      <c r="P42" s="330"/>
      <c r="Q42" s="330"/>
      <c r="R42" s="330"/>
      <c r="S42" s="330"/>
      <c r="T42" s="377"/>
    </row>
    <row r="43" spans="1:20" s="28" customFormat="1" x14ac:dyDescent="0.2">
      <c r="A43" s="343"/>
      <c r="B43" s="288"/>
      <c r="C43" s="328"/>
      <c r="D43" s="329"/>
      <c r="E43" s="288"/>
      <c r="F43" s="328"/>
      <c r="G43" s="329"/>
      <c r="H43" s="289"/>
      <c r="I43" s="289"/>
      <c r="J43" s="289"/>
      <c r="K43" s="325"/>
      <c r="L43" s="325"/>
      <c r="M43" s="289"/>
      <c r="N43" s="289"/>
      <c r="O43" s="327"/>
      <c r="P43" s="330"/>
      <c r="Q43" s="330"/>
      <c r="R43" s="330"/>
      <c r="S43" s="330"/>
      <c r="T43" s="377"/>
    </row>
    <row r="44" spans="1:20" s="28" customFormat="1" x14ac:dyDescent="0.2">
      <c r="A44" s="343"/>
      <c r="B44" s="288"/>
      <c r="C44" s="328"/>
      <c r="D44" s="329"/>
      <c r="E44" s="288"/>
      <c r="F44" s="328"/>
      <c r="G44" s="329"/>
      <c r="H44" s="289"/>
      <c r="I44" s="289"/>
      <c r="J44" s="289"/>
      <c r="K44" s="325"/>
      <c r="L44" s="325"/>
      <c r="M44" s="289"/>
      <c r="N44" s="289"/>
      <c r="O44" s="327"/>
      <c r="P44" s="330"/>
      <c r="Q44" s="330"/>
      <c r="R44" s="330"/>
      <c r="S44" s="330"/>
      <c r="T44" s="377"/>
    </row>
    <row r="45" spans="1:20" s="28" customFormat="1" x14ac:dyDescent="0.2">
      <c r="A45" s="343"/>
      <c r="B45" s="288"/>
      <c r="C45" s="328"/>
      <c r="D45" s="329"/>
      <c r="E45" s="288"/>
      <c r="F45" s="328"/>
      <c r="G45" s="329"/>
      <c r="H45" s="289"/>
      <c r="I45" s="289"/>
      <c r="J45" s="289"/>
      <c r="K45" s="325"/>
      <c r="L45" s="325"/>
      <c r="M45" s="289"/>
      <c r="N45" s="289"/>
      <c r="O45" s="327"/>
      <c r="P45" s="330"/>
      <c r="Q45" s="330"/>
      <c r="R45" s="330"/>
      <c r="S45" s="330"/>
      <c r="T45" s="377"/>
    </row>
    <row r="46" spans="1:20" s="28" customFormat="1" x14ac:dyDescent="0.2">
      <c r="A46" s="343"/>
      <c r="B46" s="288"/>
      <c r="C46" s="328"/>
      <c r="D46" s="329"/>
      <c r="E46" s="288"/>
      <c r="F46" s="328"/>
      <c r="G46" s="329"/>
      <c r="H46" s="289"/>
      <c r="I46" s="289"/>
      <c r="J46" s="289"/>
      <c r="K46" s="325"/>
      <c r="L46" s="325"/>
      <c r="M46" s="289"/>
      <c r="N46" s="289"/>
      <c r="O46" s="327"/>
      <c r="P46" s="330"/>
      <c r="Q46" s="330"/>
      <c r="R46" s="330"/>
      <c r="S46" s="330"/>
      <c r="T46" s="377"/>
    </row>
    <row r="47" spans="1:20" s="28" customFormat="1" x14ac:dyDescent="0.2">
      <c r="A47" s="343"/>
      <c r="B47" s="288"/>
      <c r="C47" s="328"/>
      <c r="D47" s="329"/>
      <c r="E47" s="288"/>
      <c r="F47" s="328"/>
      <c r="G47" s="329"/>
      <c r="H47" s="289"/>
      <c r="I47" s="289"/>
      <c r="J47" s="289"/>
      <c r="K47" s="325"/>
      <c r="L47" s="325"/>
      <c r="M47" s="289"/>
      <c r="N47" s="289"/>
      <c r="O47" s="327"/>
      <c r="P47" s="330"/>
      <c r="Q47" s="330"/>
      <c r="R47" s="330"/>
      <c r="S47" s="330"/>
      <c r="T47" s="377"/>
    </row>
    <row r="48" spans="1:20" s="28" customFormat="1" x14ac:dyDescent="0.2">
      <c r="A48" s="343"/>
      <c r="B48" s="288"/>
      <c r="C48" s="328"/>
      <c r="D48" s="329"/>
      <c r="E48" s="288"/>
      <c r="F48" s="328"/>
      <c r="G48" s="329"/>
      <c r="H48" s="289"/>
      <c r="I48" s="289"/>
      <c r="J48" s="289"/>
      <c r="K48" s="325"/>
      <c r="L48" s="325"/>
      <c r="M48" s="289"/>
      <c r="N48" s="289"/>
      <c r="O48" s="327"/>
      <c r="P48" s="330"/>
      <c r="Q48" s="330"/>
      <c r="R48" s="330"/>
      <c r="S48" s="330"/>
      <c r="T48" s="377"/>
    </row>
    <row r="49" spans="1:28" s="28" customFormat="1" x14ac:dyDescent="0.2">
      <c r="A49" s="343"/>
      <c r="B49" s="288"/>
      <c r="C49" s="328"/>
      <c r="D49" s="329"/>
      <c r="E49" s="288"/>
      <c r="F49" s="328"/>
      <c r="G49" s="329"/>
      <c r="H49" s="289"/>
      <c r="I49" s="289"/>
      <c r="J49" s="289"/>
      <c r="K49" s="325"/>
      <c r="L49" s="325"/>
      <c r="M49" s="289"/>
      <c r="N49" s="289"/>
      <c r="O49" s="327"/>
      <c r="P49" s="330"/>
      <c r="Q49" s="330"/>
      <c r="R49" s="330"/>
      <c r="S49" s="330"/>
      <c r="T49" s="377"/>
    </row>
    <row r="50" spans="1:28" s="28" customFormat="1" x14ac:dyDescent="0.2">
      <c r="A50" s="343"/>
      <c r="B50" s="288"/>
      <c r="C50" s="328"/>
      <c r="D50" s="329"/>
      <c r="E50" s="288"/>
      <c r="F50" s="328"/>
      <c r="G50" s="329"/>
      <c r="H50" s="289"/>
      <c r="I50" s="289"/>
      <c r="J50" s="289"/>
      <c r="K50" s="325"/>
      <c r="L50" s="325"/>
      <c r="M50" s="289"/>
      <c r="N50" s="289"/>
      <c r="O50" s="327"/>
      <c r="P50" s="330"/>
      <c r="Q50" s="330"/>
      <c r="R50" s="330"/>
      <c r="S50" s="330"/>
      <c r="T50" s="377"/>
    </row>
    <row r="51" spans="1:28" s="28" customFormat="1" x14ac:dyDescent="0.2">
      <c r="A51" s="343"/>
      <c r="B51" s="288"/>
      <c r="C51" s="328"/>
      <c r="D51" s="329"/>
      <c r="E51" s="288"/>
      <c r="F51" s="328"/>
      <c r="G51" s="329"/>
      <c r="H51" s="289"/>
      <c r="I51" s="289"/>
      <c r="J51" s="289"/>
      <c r="K51" s="325"/>
      <c r="L51" s="325"/>
      <c r="M51" s="289"/>
      <c r="N51" s="289"/>
      <c r="O51" s="327"/>
      <c r="P51" s="330"/>
      <c r="Q51" s="330"/>
      <c r="R51" s="330"/>
      <c r="S51" s="330"/>
      <c r="T51" s="377"/>
    </row>
    <row r="52" spans="1:28" s="28" customFormat="1" x14ac:dyDescent="0.2">
      <c r="A52" s="343"/>
      <c r="B52" s="288"/>
      <c r="C52" s="328"/>
      <c r="D52" s="329"/>
      <c r="E52" s="288"/>
      <c r="F52" s="328"/>
      <c r="G52" s="329"/>
      <c r="H52" s="289"/>
      <c r="I52" s="289"/>
      <c r="J52" s="289"/>
      <c r="K52" s="325"/>
      <c r="L52" s="325"/>
      <c r="M52" s="289"/>
      <c r="N52" s="289"/>
      <c r="O52" s="327"/>
      <c r="P52" s="330"/>
      <c r="Q52" s="330"/>
      <c r="R52" s="330"/>
      <c r="S52" s="330"/>
      <c r="T52" s="377"/>
    </row>
    <row r="53" spans="1:28" s="28" customFormat="1" x14ac:dyDescent="0.2">
      <c r="A53" s="343"/>
      <c r="B53" s="288"/>
      <c r="C53" s="328"/>
      <c r="D53" s="329"/>
      <c r="E53" s="288"/>
      <c r="F53" s="328"/>
      <c r="G53" s="329"/>
      <c r="H53" s="289"/>
      <c r="I53" s="289"/>
      <c r="J53" s="289"/>
      <c r="K53" s="325"/>
      <c r="L53" s="325"/>
      <c r="M53" s="289"/>
      <c r="N53" s="289"/>
      <c r="O53" s="327"/>
      <c r="P53" s="330"/>
      <c r="Q53" s="330"/>
      <c r="R53" s="330"/>
      <c r="S53" s="330"/>
      <c r="T53" s="377"/>
    </row>
    <row r="54" spans="1:28" s="28" customFormat="1" x14ac:dyDescent="0.2">
      <c r="A54" s="343"/>
      <c r="B54" s="288"/>
      <c r="C54" s="328"/>
      <c r="D54" s="329"/>
      <c r="E54" s="288"/>
      <c r="F54" s="328"/>
      <c r="G54" s="329"/>
      <c r="H54" s="289"/>
      <c r="I54" s="289"/>
      <c r="J54" s="289"/>
      <c r="K54" s="325"/>
      <c r="L54" s="325"/>
      <c r="M54" s="289"/>
      <c r="N54" s="289"/>
      <c r="O54" s="327"/>
      <c r="P54" s="330"/>
      <c r="Q54" s="330"/>
      <c r="R54" s="330"/>
      <c r="S54" s="330"/>
      <c r="T54" s="377"/>
    </row>
    <row r="55" spans="1:28" s="28" customFormat="1" x14ac:dyDescent="0.2">
      <c r="A55" s="343"/>
      <c r="B55" s="288"/>
      <c r="C55" s="328"/>
      <c r="D55" s="329"/>
      <c r="E55" s="288"/>
      <c r="F55" s="328"/>
      <c r="G55" s="329"/>
      <c r="H55" s="289"/>
      <c r="I55" s="289"/>
      <c r="J55" s="289"/>
      <c r="K55" s="325"/>
      <c r="L55" s="325"/>
      <c r="M55" s="289"/>
      <c r="N55" s="289"/>
      <c r="O55" s="327"/>
      <c r="P55" s="330"/>
      <c r="Q55" s="330"/>
      <c r="R55" s="330"/>
      <c r="S55" s="330"/>
      <c r="T55" s="377"/>
    </row>
    <row r="56" spans="1:28" s="28" customFormat="1" ht="13.5" thickBot="1" x14ac:dyDescent="0.25">
      <c r="A56" s="344"/>
      <c r="B56" s="345"/>
      <c r="C56" s="360"/>
      <c r="D56" s="361"/>
      <c r="E56" s="345"/>
      <c r="F56" s="360"/>
      <c r="G56" s="361"/>
      <c r="H56" s="346"/>
      <c r="I56" s="346"/>
      <c r="J56" s="346"/>
      <c r="K56" s="362"/>
      <c r="L56" s="362"/>
      <c r="M56" s="346"/>
      <c r="N56" s="346"/>
      <c r="O56" s="419"/>
      <c r="P56" s="363"/>
      <c r="Q56" s="363"/>
      <c r="R56" s="363"/>
      <c r="S56" s="363"/>
      <c r="T56" s="378"/>
    </row>
    <row r="57" spans="1:28" s="31" customFormat="1" x14ac:dyDescent="0.2">
      <c r="A57" s="270"/>
      <c r="B57" s="270"/>
      <c r="C57" s="279"/>
      <c r="D57" s="279"/>
      <c r="E57" s="30"/>
    </row>
    <row r="58" spans="1:28" x14ac:dyDescent="0.2">
      <c r="A58" s="175" t="s">
        <v>198</v>
      </c>
      <c r="B58" s="196"/>
      <c r="C58" s="196"/>
      <c r="D58" s="196"/>
      <c r="E58" s="148"/>
      <c r="F58" s="196"/>
      <c r="G58" s="26"/>
      <c r="H58" s="26"/>
      <c r="I58" s="26"/>
      <c r="J58" s="26"/>
      <c r="K58" s="26"/>
      <c r="L58" s="26"/>
      <c r="M58" s="26"/>
      <c r="N58" s="26"/>
      <c r="O58" s="26"/>
      <c r="P58" s="26"/>
      <c r="Q58" s="27"/>
    </row>
    <row r="59" spans="1:28" x14ac:dyDescent="0.2">
      <c r="A59" s="175" t="s">
        <v>199</v>
      </c>
      <c r="B59" s="196"/>
      <c r="C59" s="196"/>
      <c r="D59" s="196"/>
      <c r="E59" s="148"/>
      <c r="F59" s="196"/>
      <c r="G59" s="22"/>
      <c r="H59" s="22"/>
      <c r="I59" s="22"/>
      <c r="J59" s="22"/>
      <c r="K59" s="22"/>
      <c r="L59" s="22"/>
      <c r="M59" s="22"/>
      <c r="N59" s="22"/>
      <c r="O59" s="22"/>
      <c r="P59" s="22"/>
      <c r="Q59" s="27"/>
    </row>
    <row r="60" spans="1:28" x14ac:dyDescent="0.2">
      <c r="A60" s="175"/>
      <c r="B60" s="68" t="s">
        <v>193</v>
      </c>
      <c r="C60" s="175"/>
      <c r="D60" s="175"/>
      <c r="E60" s="148"/>
      <c r="F60" s="175"/>
      <c r="G60" s="23"/>
      <c r="H60" s="23"/>
      <c r="I60" s="23"/>
      <c r="J60" s="23"/>
      <c r="K60" s="23"/>
      <c r="L60" s="23"/>
      <c r="M60" s="23"/>
      <c r="N60" s="23"/>
      <c r="O60" s="23"/>
      <c r="P60" s="23"/>
      <c r="Q60" s="43"/>
      <c r="T60" s="25"/>
      <c r="U60" s="25"/>
    </row>
    <row r="61" spans="1:28" x14ac:dyDescent="0.2">
      <c r="A61" s="68"/>
      <c r="B61" s="68"/>
      <c r="C61" s="68"/>
      <c r="D61" s="68"/>
      <c r="E61" s="148"/>
      <c r="F61" s="148"/>
      <c r="G61" s="44"/>
      <c r="H61" s="44"/>
      <c r="I61" s="44"/>
      <c r="J61" s="44"/>
      <c r="K61" s="44"/>
      <c r="L61" s="44"/>
      <c r="M61" s="44"/>
      <c r="N61" s="44"/>
      <c r="O61" s="44"/>
      <c r="P61" s="44"/>
      <c r="Q61" s="45"/>
      <c r="T61" s="25"/>
      <c r="U61" s="24"/>
      <c r="V61" s="30"/>
    </row>
    <row r="62" spans="1:28" x14ac:dyDescent="0.2">
      <c r="A62" s="175" t="s">
        <v>194</v>
      </c>
      <c r="B62" s="196"/>
      <c r="C62" s="196"/>
      <c r="D62" s="196"/>
      <c r="E62" s="148"/>
      <c r="F62" s="196"/>
      <c r="G62" s="26"/>
      <c r="H62" s="26"/>
      <c r="I62" s="26"/>
      <c r="J62" s="26"/>
      <c r="K62" s="26"/>
      <c r="L62" s="26"/>
      <c r="M62" s="26"/>
      <c r="N62" s="26"/>
      <c r="O62" s="26"/>
      <c r="P62" s="26"/>
      <c r="Q62" s="27"/>
    </row>
    <row r="63" spans="1:28" x14ac:dyDescent="0.2">
      <c r="A63" s="175"/>
      <c r="B63" s="175" t="s">
        <v>191</v>
      </c>
      <c r="C63" s="196"/>
      <c r="D63" s="196"/>
      <c r="E63" s="148"/>
      <c r="F63" s="196"/>
      <c r="G63" s="26"/>
      <c r="H63" s="26"/>
      <c r="I63" s="26"/>
      <c r="J63" s="26"/>
      <c r="K63" s="26"/>
      <c r="L63" s="26"/>
      <c r="M63" s="26"/>
      <c r="N63" s="26"/>
      <c r="O63" s="26"/>
      <c r="P63" s="26"/>
      <c r="Q63" s="27"/>
      <c r="V63" s="46"/>
      <c r="W63" s="47"/>
      <c r="X63" s="47"/>
      <c r="Y63" s="46"/>
      <c r="Z63" s="46"/>
      <c r="AA63" s="46"/>
      <c r="AB63" s="46"/>
    </row>
    <row r="64" spans="1:28" x14ac:dyDescent="0.2">
      <c r="A64" s="23"/>
      <c r="B64" s="26"/>
      <c r="C64" s="26"/>
      <c r="D64" s="26"/>
      <c r="E64" s="44"/>
      <c r="F64" s="26"/>
      <c r="G64" s="26"/>
      <c r="H64" s="26"/>
      <c r="I64" s="26"/>
      <c r="J64" s="26"/>
      <c r="K64" s="26"/>
      <c r="L64" s="26"/>
      <c r="M64" s="26"/>
      <c r="N64" s="26"/>
      <c r="O64" s="26"/>
      <c r="P64" s="26"/>
      <c r="Q64" s="27"/>
    </row>
    <row r="65" spans="1:24" x14ac:dyDescent="0.2">
      <c r="A65" s="68" t="s">
        <v>195</v>
      </c>
      <c r="B65" s="26"/>
      <c r="C65" s="26"/>
      <c r="D65" s="26"/>
      <c r="E65" s="44"/>
      <c r="F65" s="26"/>
      <c r="G65" s="26"/>
      <c r="H65" s="26"/>
      <c r="I65" s="26"/>
      <c r="J65" s="26"/>
      <c r="K65" s="26"/>
      <c r="L65" s="26"/>
      <c r="M65" s="26"/>
      <c r="N65" s="26"/>
      <c r="O65" s="26"/>
      <c r="P65" s="26"/>
      <c r="Q65" s="27"/>
    </row>
    <row r="66" spans="1:24" x14ac:dyDescent="0.2">
      <c r="A66" s="175"/>
      <c r="B66" s="68" t="s">
        <v>200</v>
      </c>
      <c r="C66" s="33"/>
      <c r="D66" s="33"/>
      <c r="E66" s="44"/>
      <c r="F66" s="33"/>
      <c r="G66" s="33"/>
      <c r="H66" s="33"/>
      <c r="I66" s="33"/>
      <c r="J66" s="33"/>
      <c r="K66" s="33"/>
      <c r="L66" s="33"/>
      <c r="M66" s="33"/>
      <c r="N66" s="33"/>
      <c r="O66" s="33"/>
      <c r="P66" s="33"/>
      <c r="Q66" s="40"/>
      <c r="R66" s="40"/>
      <c r="S66" s="40"/>
    </row>
    <row r="67" spans="1:24" x14ac:dyDescent="0.2">
      <c r="A67" s="68"/>
      <c r="F67" s="29"/>
      <c r="G67" s="39"/>
      <c r="H67" s="21"/>
      <c r="I67" s="21"/>
      <c r="J67" s="29"/>
      <c r="K67" s="29"/>
      <c r="L67" s="29"/>
      <c r="M67" s="29"/>
      <c r="N67" s="29"/>
      <c r="O67" s="29"/>
      <c r="P67" s="29"/>
      <c r="Q67" s="24"/>
    </row>
    <row r="68" spans="1:24" x14ac:dyDescent="0.2">
      <c r="A68" s="175" t="s">
        <v>201</v>
      </c>
      <c r="F68" s="29"/>
      <c r="G68" s="39"/>
      <c r="H68" s="21"/>
      <c r="I68" s="21"/>
      <c r="J68" s="29"/>
      <c r="K68" s="29"/>
      <c r="L68" s="29"/>
      <c r="M68" s="29"/>
      <c r="N68" s="29"/>
      <c r="O68" s="29"/>
      <c r="P68" s="29"/>
      <c r="Q68" s="24"/>
    </row>
    <row r="69" spans="1:24" x14ac:dyDescent="0.2">
      <c r="B69" t="s">
        <v>192</v>
      </c>
      <c r="F69" s="29"/>
      <c r="G69" s="29"/>
      <c r="H69" s="21"/>
      <c r="I69" s="21"/>
      <c r="J69" s="29"/>
      <c r="K69" s="29"/>
      <c r="L69" s="29"/>
      <c r="M69" s="29"/>
      <c r="N69" s="29"/>
      <c r="O69" s="29"/>
      <c r="P69" s="29"/>
      <c r="Q69" s="24"/>
    </row>
    <row r="70" spans="1:24" x14ac:dyDescent="0.2">
      <c r="A70" s="23"/>
      <c r="B70" s="23"/>
      <c r="C70" s="23"/>
      <c r="D70" s="23"/>
      <c r="E70" s="44"/>
      <c r="F70" s="33"/>
      <c r="G70" s="21"/>
      <c r="H70" s="33"/>
      <c r="I70" s="33"/>
      <c r="J70" s="33"/>
      <c r="K70" s="33"/>
      <c r="L70" s="33"/>
      <c r="M70" s="33"/>
      <c r="N70" s="33"/>
      <c r="O70" s="33"/>
      <c r="P70" s="33"/>
    </row>
    <row r="71" spans="1:24" x14ac:dyDescent="0.2">
      <c r="A71" s="175" t="s">
        <v>277</v>
      </c>
      <c r="B71" s="26"/>
      <c r="C71" s="26"/>
      <c r="D71" s="26"/>
      <c r="E71" s="44"/>
      <c r="F71" s="26"/>
      <c r="G71" s="26"/>
      <c r="H71" s="26"/>
      <c r="I71" s="26"/>
      <c r="J71" s="26"/>
      <c r="K71" s="26"/>
      <c r="L71" s="26"/>
      <c r="M71" s="26"/>
      <c r="N71" s="26"/>
      <c r="O71" s="26"/>
      <c r="P71" s="27"/>
      <c r="U71" s="20"/>
      <c r="V71" s="36"/>
      <c r="X71" s="20"/>
    </row>
    <row r="72" spans="1:24" x14ac:dyDescent="0.2">
      <c r="A72" s="358" t="s">
        <v>196</v>
      </c>
      <c r="B72" s="22"/>
      <c r="C72" s="22"/>
      <c r="D72" s="22"/>
      <c r="F72" s="22"/>
      <c r="G72" s="22"/>
      <c r="H72" s="22"/>
      <c r="I72" s="22"/>
      <c r="J72" s="22"/>
      <c r="K72" s="22"/>
      <c r="L72" s="22"/>
      <c r="M72" s="22"/>
      <c r="N72" s="22"/>
      <c r="O72" s="22"/>
      <c r="P72" s="27"/>
      <c r="U72" s="20"/>
      <c r="V72" s="36"/>
      <c r="X72" s="20"/>
    </row>
    <row r="73" spans="1:24" x14ac:dyDescent="0.2">
      <c r="A73" s="358"/>
      <c r="B73" s="22"/>
      <c r="C73" s="22"/>
      <c r="D73" s="22"/>
      <c r="F73" s="22"/>
      <c r="G73" s="22"/>
      <c r="H73" s="22"/>
      <c r="I73" s="22"/>
      <c r="J73" s="22"/>
      <c r="K73" s="22"/>
      <c r="L73" s="22"/>
      <c r="M73" s="22"/>
      <c r="N73" s="22"/>
      <c r="O73" s="22"/>
      <c r="P73" s="27"/>
      <c r="U73" s="20"/>
      <c r="V73" s="36"/>
      <c r="X73" s="20"/>
    </row>
    <row r="74" spans="1:24" x14ac:dyDescent="0.2">
      <c r="A74" s="412" t="s">
        <v>320</v>
      </c>
      <c r="B74" s="21"/>
      <c r="C74" s="21"/>
      <c r="D74" s="21"/>
      <c r="E74" s="44"/>
      <c r="F74" s="33"/>
      <c r="G74" s="21"/>
      <c r="H74" s="33"/>
      <c r="I74" s="33"/>
      <c r="J74" s="33"/>
      <c r="K74" s="33"/>
      <c r="L74" s="33"/>
      <c r="M74" s="33"/>
      <c r="N74" s="33"/>
      <c r="O74" s="33"/>
      <c r="P74" s="33"/>
    </row>
    <row r="75" spans="1:24" x14ac:dyDescent="0.2">
      <c r="E75" s="44"/>
      <c r="H75" s="33"/>
      <c r="I75" s="33"/>
    </row>
    <row r="76" spans="1:24" s="53" customFormat="1" x14ac:dyDescent="0.2">
      <c r="A76" s="48"/>
      <c r="B76" s="48"/>
      <c r="C76" s="48"/>
      <c r="D76" s="48"/>
      <c r="E76" s="48"/>
      <c r="F76" s="49"/>
      <c r="G76" s="49"/>
      <c r="H76" s="49"/>
      <c r="I76" s="49"/>
      <c r="J76" s="49"/>
      <c r="K76" s="49"/>
      <c r="L76" s="49"/>
      <c r="M76" s="49"/>
      <c r="N76" s="49"/>
      <c r="O76" s="49"/>
      <c r="P76" s="49"/>
      <c r="Q76" s="50"/>
      <c r="R76" s="51"/>
      <c r="S76" s="51"/>
      <c r="T76" s="51"/>
      <c r="U76" s="52"/>
      <c r="W76" s="52"/>
      <c r="X76" s="52"/>
    </row>
    <row r="77" spans="1:24" x14ac:dyDescent="0.2">
      <c r="A77" s="54"/>
      <c r="B77" s="54"/>
      <c r="C77" s="54"/>
      <c r="D77" s="54"/>
      <c r="E77" s="54"/>
      <c r="F77" s="34"/>
      <c r="G77" s="34"/>
      <c r="H77" s="34"/>
      <c r="I77" s="34"/>
      <c r="J77" s="34"/>
      <c r="K77" s="34"/>
      <c r="L77" s="34"/>
      <c r="M77" s="34"/>
      <c r="N77" s="34"/>
      <c r="O77" s="34"/>
      <c r="P77" s="34"/>
      <c r="Q77" s="55"/>
      <c r="R77" s="56"/>
      <c r="S77" s="56"/>
      <c r="T77" s="56"/>
    </row>
    <row r="78" spans="1:24" x14ac:dyDescent="0.2">
      <c r="A78" s="54"/>
      <c r="B78" s="54"/>
      <c r="C78" s="54"/>
      <c r="D78" s="54"/>
      <c r="E78" s="54"/>
      <c r="F78" s="34"/>
      <c r="G78" s="34"/>
      <c r="H78" s="34"/>
      <c r="I78" s="34"/>
      <c r="J78" s="34"/>
      <c r="K78" s="34"/>
      <c r="L78" s="34"/>
      <c r="M78" s="34"/>
      <c r="N78" s="34"/>
      <c r="O78" s="34"/>
      <c r="P78" s="34"/>
      <c r="Q78" s="55"/>
      <c r="R78" s="56"/>
      <c r="S78" s="56"/>
      <c r="T78" s="56"/>
    </row>
    <row r="79" spans="1:24" x14ac:dyDescent="0.2">
      <c r="A79" s="54"/>
      <c r="B79" s="54"/>
      <c r="C79" s="54"/>
      <c r="D79" s="54"/>
      <c r="E79" s="54"/>
      <c r="F79" s="34"/>
      <c r="G79" s="34"/>
      <c r="H79" s="34"/>
      <c r="I79" s="34"/>
      <c r="J79" s="34"/>
      <c r="K79" s="34"/>
      <c r="L79" s="34"/>
      <c r="M79" s="34"/>
      <c r="N79" s="34"/>
      <c r="O79" s="34"/>
      <c r="P79" s="34"/>
      <c r="Q79" s="55"/>
      <c r="R79" s="56"/>
      <c r="S79" s="56"/>
      <c r="T79" s="56"/>
    </row>
    <row r="80" spans="1:24" x14ac:dyDescent="0.2">
      <c r="A80" s="54"/>
      <c r="B80" s="54"/>
      <c r="C80" s="54"/>
      <c r="D80" s="54"/>
      <c r="E80" s="54"/>
      <c r="F80" s="34"/>
      <c r="G80" s="34"/>
      <c r="H80" s="34"/>
      <c r="I80" s="34"/>
      <c r="J80" s="34"/>
      <c r="K80" s="34"/>
      <c r="L80" s="34"/>
      <c r="M80" s="34"/>
      <c r="N80" s="34"/>
      <c r="O80" s="34"/>
      <c r="P80" s="34"/>
      <c r="Q80" s="55"/>
      <c r="R80" s="56"/>
      <c r="S80" s="56"/>
      <c r="T80" s="56"/>
    </row>
    <row r="81" spans="1:16" x14ac:dyDescent="0.2">
      <c r="A81" s="54"/>
      <c r="B81" s="54"/>
      <c r="C81" s="54"/>
      <c r="D81" s="54"/>
      <c r="E81" s="54"/>
      <c r="F81" s="34"/>
      <c r="G81" s="34"/>
      <c r="H81" s="34"/>
      <c r="I81" s="34"/>
      <c r="J81" s="34"/>
      <c r="K81" s="34"/>
      <c r="L81" s="34"/>
      <c r="M81" s="34"/>
      <c r="N81" s="34"/>
      <c r="O81" s="34"/>
      <c r="P81" s="34"/>
    </row>
    <row r="192" spans="1:2" x14ac:dyDescent="0.2">
      <c r="A192" s="275"/>
      <c r="B192" s="68"/>
    </row>
    <row r="193" spans="1:2" x14ac:dyDescent="0.2">
      <c r="A193" s="275"/>
      <c r="B193" s="68"/>
    </row>
    <row r="194" spans="1:2" x14ac:dyDescent="0.2">
      <c r="A194" s="275"/>
      <c r="B194" s="68"/>
    </row>
    <row r="195" spans="1:2" x14ac:dyDescent="0.2">
      <c r="A195" s="275"/>
      <c r="B195" s="68"/>
    </row>
    <row r="196" spans="1:2" x14ac:dyDescent="0.2">
      <c r="A196" s="276"/>
      <c r="B196" s="68"/>
    </row>
    <row r="197" spans="1:2" x14ac:dyDescent="0.2">
      <c r="A197" s="276"/>
      <c r="B197" s="68"/>
    </row>
    <row r="198" spans="1:2" x14ac:dyDescent="0.2">
      <c r="A198" s="275"/>
      <c r="B198" s="68"/>
    </row>
    <row r="199" spans="1:2" x14ac:dyDescent="0.2">
      <c r="A199" s="276"/>
      <c r="B199" s="68"/>
    </row>
    <row r="200" spans="1:2" x14ac:dyDescent="0.2">
      <c r="A200" s="276"/>
      <c r="B200" s="68"/>
    </row>
    <row r="201" spans="1:2" x14ac:dyDescent="0.2">
      <c r="A201" s="276"/>
      <c r="B201" s="68"/>
    </row>
    <row r="202" spans="1:2" x14ac:dyDescent="0.2">
      <c r="A202" s="276"/>
      <c r="B202" s="68"/>
    </row>
    <row r="203" spans="1:2" x14ac:dyDescent="0.2">
      <c r="A203" s="276"/>
      <c r="B203" s="68"/>
    </row>
    <row r="204" spans="1:2" x14ac:dyDescent="0.2">
      <c r="A204" s="275"/>
      <c r="B204" s="68"/>
    </row>
    <row r="205" spans="1:2" x14ac:dyDescent="0.2">
      <c r="A205" s="276"/>
      <c r="B205" s="68"/>
    </row>
    <row r="206" spans="1:2" x14ac:dyDescent="0.2">
      <c r="A206" s="276"/>
      <c r="B206" s="68"/>
    </row>
    <row r="207" spans="1:2" x14ac:dyDescent="0.2">
      <c r="A207" s="276"/>
      <c r="B207" s="68"/>
    </row>
    <row r="208" spans="1:2" x14ac:dyDescent="0.2">
      <c r="A208" s="275"/>
      <c r="B208" s="68"/>
    </row>
    <row r="209" spans="1:2" x14ac:dyDescent="0.2">
      <c r="A209" s="276"/>
      <c r="B209" s="68"/>
    </row>
    <row r="210" spans="1:2" x14ac:dyDescent="0.2">
      <c r="A210" s="275"/>
      <c r="B210" s="68"/>
    </row>
    <row r="211" spans="1:2" x14ac:dyDescent="0.2">
      <c r="A211" s="276"/>
      <c r="B211" s="68"/>
    </row>
    <row r="212" spans="1:2" x14ac:dyDescent="0.2">
      <c r="A212" s="275"/>
      <c r="B212" s="68"/>
    </row>
    <row r="213" spans="1:2" x14ac:dyDescent="0.2">
      <c r="A213" s="275"/>
      <c r="B213" s="68"/>
    </row>
    <row r="214" spans="1:2" x14ac:dyDescent="0.2">
      <c r="A214" s="276"/>
      <c r="B214" s="68"/>
    </row>
    <row r="215" spans="1:2" x14ac:dyDescent="0.2">
      <c r="A215" s="276"/>
      <c r="B215" s="68"/>
    </row>
    <row r="216" spans="1:2" x14ac:dyDescent="0.2">
      <c r="A216" s="276"/>
      <c r="B216" s="68"/>
    </row>
    <row r="217" spans="1:2" x14ac:dyDescent="0.2">
      <c r="A217" s="276"/>
      <c r="B217" s="68"/>
    </row>
    <row r="218" spans="1:2" x14ac:dyDescent="0.2">
      <c r="A218" s="275"/>
      <c r="B218" s="68"/>
    </row>
    <row r="219" spans="1:2" x14ac:dyDescent="0.2">
      <c r="A219" s="276"/>
      <c r="B219" s="68"/>
    </row>
    <row r="220" spans="1:2" x14ac:dyDescent="0.2">
      <c r="A220" s="276"/>
      <c r="B220" s="68"/>
    </row>
    <row r="221" spans="1:2" x14ac:dyDescent="0.2">
      <c r="A221" s="276"/>
      <c r="B221" s="68"/>
    </row>
    <row r="222" spans="1:2" x14ac:dyDescent="0.2">
      <c r="A222" s="276"/>
      <c r="B222" s="68"/>
    </row>
    <row r="223" spans="1:2" x14ac:dyDescent="0.2">
      <c r="A223" s="276"/>
      <c r="B223" s="68"/>
    </row>
    <row r="224" spans="1:2" x14ac:dyDescent="0.2">
      <c r="A224" s="276"/>
      <c r="B224" s="68"/>
    </row>
    <row r="225" spans="1:2" x14ac:dyDescent="0.2">
      <c r="A225" s="275"/>
      <c r="B225" s="68"/>
    </row>
    <row r="226" spans="1:2" x14ac:dyDescent="0.2">
      <c r="A226" s="276"/>
      <c r="B226" s="68"/>
    </row>
    <row r="227" spans="1:2" x14ac:dyDescent="0.2">
      <c r="A227" s="276"/>
      <c r="B227" s="68"/>
    </row>
    <row r="228" spans="1:2" x14ac:dyDescent="0.2">
      <c r="A228" s="275"/>
      <c r="B228" s="68"/>
    </row>
    <row r="229" spans="1:2" x14ac:dyDescent="0.2">
      <c r="A229" s="275"/>
      <c r="B229" s="68"/>
    </row>
    <row r="230" spans="1:2" x14ac:dyDescent="0.2">
      <c r="A230" s="276"/>
      <c r="B230" s="68"/>
    </row>
    <row r="231" spans="1:2" x14ac:dyDescent="0.2">
      <c r="A231" s="276"/>
      <c r="B231" s="68"/>
    </row>
    <row r="232" spans="1:2" x14ac:dyDescent="0.2">
      <c r="A232" s="276"/>
      <c r="B232" s="68"/>
    </row>
    <row r="233" spans="1:2" x14ac:dyDescent="0.2">
      <c r="A233" s="276"/>
      <c r="B233" s="68"/>
    </row>
    <row r="234" spans="1:2" x14ac:dyDescent="0.2">
      <c r="A234" s="276"/>
      <c r="B234" s="68"/>
    </row>
    <row r="235" spans="1:2" x14ac:dyDescent="0.2">
      <c r="A235" s="276"/>
    </row>
    <row r="236" spans="1:2" x14ac:dyDescent="0.2">
      <c r="A236" s="276"/>
    </row>
    <row r="237" spans="1:2" x14ac:dyDescent="0.2">
      <c r="A237" s="275"/>
    </row>
    <row r="238" spans="1:2" x14ac:dyDescent="0.2">
      <c r="A238" s="275"/>
    </row>
    <row r="239" spans="1:2" x14ac:dyDescent="0.2">
      <c r="A239" s="275"/>
    </row>
    <row r="240" spans="1:2" x14ac:dyDescent="0.2">
      <c r="A240" s="276"/>
    </row>
    <row r="241" spans="1:1" x14ac:dyDescent="0.2">
      <c r="A241" s="275"/>
    </row>
    <row r="242" spans="1:1" x14ac:dyDescent="0.2">
      <c r="A242" s="276"/>
    </row>
    <row r="243" spans="1:1" x14ac:dyDescent="0.2">
      <c r="A243" s="275"/>
    </row>
    <row r="244" spans="1:1" x14ac:dyDescent="0.2">
      <c r="A244" s="276"/>
    </row>
    <row r="245" spans="1:1" x14ac:dyDescent="0.2">
      <c r="A245" s="275"/>
    </row>
    <row r="246" spans="1:1" x14ac:dyDescent="0.2">
      <c r="A246" s="275"/>
    </row>
    <row r="247" spans="1:1" x14ac:dyDescent="0.2">
      <c r="A247" s="275"/>
    </row>
    <row r="248" spans="1:1" x14ac:dyDescent="0.2">
      <c r="A248" s="275"/>
    </row>
    <row r="249" spans="1:1" x14ac:dyDescent="0.2">
      <c r="A249" s="276"/>
    </row>
    <row r="250" spans="1:1" x14ac:dyDescent="0.2">
      <c r="A250" s="276"/>
    </row>
    <row r="251" spans="1:1" x14ac:dyDescent="0.2">
      <c r="A251" s="276"/>
    </row>
    <row r="252" spans="1:1" x14ac:dyDescent="0.2">
      <c r="A252" s="275"/>
    </row>
    <row r="253" spans="1:1" x14ac:dyDescent="0.2">
      <c r="A253" s="275"/>
    </row>
    <row r="254" spans="1:1" x14ac:dyDescent="0.2">
      <c r="A254" s="276"/>
    </row>
    <row r="255" spans="1:1" x14ac:dyDescent="0.2">
      <c r="A255" s="275"/>
    </row>
    <row r="256" spans="1:1" x14ac:dyDescent="0.2">
      <c r="A256" s="275"/>
    </row>
    <row r="257" spans="1:1" x14ac:dyDescent="0.2">
      <c r="A257" s="276"/>
    </row>
    <row r="258" spans="1:1" x14ac:dyDescent="0.2">
      <c r="A258" s="276"/>
    </row>
    <row r="259" spans="1:1" x14ac:dyDescent="0.2">
      <c r="A259" s="276"/>
    </row>
    <row r="260" spans="1:1" x14ac:dyDescent="0.2">
      <c r="A260" s="276"/>
    </row>
    <row r="261" spans="1:1" x14ac:dyDescent="0.2">
      <c r="A261" s="275"/>
    </row>
    <row r="262" spans="1:1" x14ac:dyDescent="0.2">
      <c r="A262" s="275"/>
    </row>
    <row r="263" spans="1:1" x14ac:dyDescent="0.2">
      <c r="A263" s="276"/>
    </row>
    <row r="264" spans="1:1" x14ac:dyDescent="0.2">
      <c r="A264" s="275"/>
    </row>
    <row r="265" spans="1:1" x14ac:dyDescent="0.2">
      <c r="A265" s="276"/>
    </row>
    <row r="266" spans="1:1" x14ac:dyDescent="0.2">
      <c r="A266" s="276"/>
    </row>
    <row r="267" spans="1:1" x14ac:dyDescent="0.2">
      <c r="A267" s="276"/>
    </row>
    <row r="268" spans="1:1" x14ac:dyDescent="0.2">
      <c r="A268" s="276"/>
    </row>
    <row r="269" spans="1:1" x14ac:dyDescent="0.2">
      <c r="A269" s="276"/>
    </row>
    <row r="270" spans="1:1" x14ac:dyDescent="0.2">
      <c r="A270" s="276"/>
    </row>
    <row r="271" spans="1:1" x14ac:dyDescent="0.2">
      <c r="A271" s="276"/>
    </row>
    <row r="272" spans="1:1" x14ac:dyDescent="0.2">
      <c r="A272" s="276"/>
    </row>
    <row r="273" spans="1:1" x14ac:dyDescent="0.2">
      <c r="A273" s="276"/>
    </row>
    <row r="274" spans="1:1" x14ac:dyDescent="0.2">
      <c r="A274" s="276"/>
    </row>
    <row r="275" spans="1:1" x14ac:dyDescent="0.2">
      <c r="A275" s="276"/>
    </row>
    <row r="276" spans="1:1" x14ac:dyDescent="0.2">
      <c r="A276" s="275"/>
    </row>
    <row r="277" spans="1:1" x14ac:dyDescent="0.2">
      <c r="A277" s="276"/>
    </row>
    <row r="278" spans="1:1" x14ac:dyDescent="0.2">
      <c r="A278" s="276"/>
    </row>
    <row r="279" spans="1:1" x14ac:dyDescent="0.2">
      <c r="A279" s="276"/>
    </row>
    <row r="280" spans="1:1" x14ac:dyDescent="0.2">
      <c r="A280" s="275"/>
    </row>
    <row r="281" spans="1:1" x14ac:dyDescent="0.2">
      <c r="A281" s="276"/>
    </row>
    <row r="282" spans="1:1" x14ac:dyDescent="0.2">
      <c r="A282" s="276"/>
    </row>
    <row r="283" spans="1:1" x14ac:dyDescent="0.2">
      <c r="A283" s="275"/>
    </row>
    <row r="284" spans="1:1" x14ac:dyDescent="0.2">
      <c r="A284" s="276"/>
    </row>
    <row r="285" spans="1:1" x14ac:dyDescent="0.2">
      <c r="A285" s="276"/>
    </row>
    <row r="286" spans="1:1" x14ac:dyDescent="0.2">
      <c r="A286" s="276"/>
    </row>
    <row r="287" spans="1:1" x14ac:dyDescent="0.2">
      <c r="A287" s="276"/>
    </row>
    <row r="288" spans="1:1" x14ac:dyDescent="0.2">
      <c r="A288" s="275"/>
    </row>
    <row r="289" spans="1:1" x14ac:dyDescent="0.2">
      <c r="A289" s="276"/>
    </row>
    <row r="290" spans="1:1" x14ac:dyDescent="0.2">
      <c r="A290" s="276"/>
    </row>
    <row r="291" spans="1:1" x14ac:dyDescent="0.2">
      <c r="A291" s="276"/>
    </row>
    <row r="292" spans="1:1" x14ac:dyDescent="0.2">
      <c r="A292" s="276"/>
    </row>
    <row r="293" spans="1:1" x14ac:dyDescent="0.2">
      <c r="A293" s="276"/>
    </row>
    <row r="294" spans="1:1" x14ac:dyDescent="0.2">
      <c r="A294" s="276"/>
    </row>
    <row r="295" spans="1:1" x14ac:dyDescent="0.2">
      <c r="A295" s="276"/>
    </row>
    <row r="296" spans="1:1" x14ac:dyDescent="0.2">
      <c r="A296" s="276"/>
    </row>
    <row r="297" spans="1:1" x14ac:dyDescent="0.2">
      <c r="A297" s="276"/>
    </row>
    <row r="298" spans="1:1" x14ac:dyDescent="0.2">
      <c r="A298" s="276"/>
    </row>
    <row r="299" spans="1:1" x14ac:dyDescent="0.2">
      <c r="A299" s="276"/>
    </row>
    <row r="300" spans="1:1" x14ac:dyDescent="0.2">
      <c r="A300" s="276"/>
    </row>
    <row r="301" spans="1:1" x14ac:dyDescent="0.2">
      <c r="A301" s="276"/>
    </row>
    <row r="302" spans="1:1" x14ac:dyDescent="0.2">
      <c r="A302" s="276"/>
    </row>
    <row r="303" spans="1:1" x14ac:dyDescent="0.2">
      <c r="A303" s="275"/>
    </row>
    <row r="304" spans="1:1" x14ac:dyDescent="0.2">
      <c r="A304" s="275"/>
    </row>
    <row r="305" spans="1:1" x14ac:dyDescent="0.2">
      <c r="A305" s="276"/>
    </row>
    <row r="306" spans="1:1" x14ac:dyDescent="0.2">
      <c r="A306" s="276"/>
    </row>
    <row r="307" spans="1:1" x14ac:dyDescent="0.2">
      <c r="A307" s="276"/>
    </row>
    <row r="308" spans="1:1" x14ac:dyDescent="0.2">
      <c r="A308" s="276"/>
    </row>
    <row r="309" spans="1:1" x14ac:dyDescent="0.2">
      <c r="A309" s="276"/>
    </row>
    <row r="310" spans="1:1" x14ac:dyDescent="0.2">
      <c r="A310" s="275"/>
    </row>
    <row r="311" spans="1:1" x14ac:dyDescent="0.2">
      <c r="A311" s="276"/>
    </row>
    <row r="312" spans="1:1" x14ac:dyDescent="0.2">
      <c r="A312" s="276"/>
    </row>
    <row r="313" spans="1:1" x14ac:dyDescent="0.2">
      <c r="A313" s="275"/>
    </row>
    <row r="314" spans="1:1" x14ac:dyDescent="0.2">
      <c r="A314" s="276"/>
    </row>
    <row r="315" spans="1:1" x14ac:dyDescent="0.2">
      <c r="A315" s="276"/>
    </row>
    <row r="316" spans="1:1" x14ac:dyDescent="0.2">
      <c r="A316" s="276"/>
    </row>
    <row r="317" spans="1:1" x14ac:dyDescent="0.2">
      <c r="A317" s="276"/>
    </row>
    <row r="318" spans="1:1" x14ac:dyDescent="0.2">
      <c r="A318" s="276"/>
    </row>
    <row r="319" spans="1:1" x14ac:dyDescent="0.2">
      <c r="A319" s="276"/>
    </row>
    <row r="320" spans="1:1" x14ac:dyDescent="0.2">
      <c r="A320" s="276"/>
    </row>
    <row r="321" spans="1:1" x14ac:dyDescent="0.2">
      <c r="A321" s="276"/>
    </row>
    <row r="322" spans="1:1" x14ac:dyDescent="0.2">
      <c r="A322" s="276"/>
    </row>
    <row r="323" spans="1:1" x14ac:dyDescent="0.2">
      <c r="A323" s="276"/>
    </row>
    <row r="324" spans="1:1" x14ac:dyDescent="0.2">
      <c r="A324" s="276"/>
    </row>
    <row r="325" spans="1:1" x14ac:dyDescent="0.2">
      <c r="A325" s="276"/>
    </row>
    <row r="326" spans="1:1" x14ac:dyDescent="0.2">
      <c r="A326" s="276"/>
    </row>
    <row r="327" spans="1:1" x14ac:dyDescent="0.2">
      <c r="A327" s="276"/>
    </row>
    <row r="328" spans="1:1" x14ac:dyDescent="0.2">
      <c r="A328" s="276"/>
    </row>
    <row r="329" spans="1:1" x14ac:dyDescent="0.2">
      <c r="A329" s="276"/>
    </row>
    <row r="330" spans="1:1" x14ac:dyDescent="0.2">
      <c r="A330" s="276"/>
    </row>
    <row r="331" spans="1:1" x14ac:dyDescent="0.2">
      <c r="A331" s="276"/>
    </row>
    <row r="332" spans="1:1" x14ac:dyDescent="0.2">
      <c r="A332" s="276"/>
    </row>
    <row r="333" spans="1:1" x14ac:dyDescent="0.2">
      <c r="A333" s="276"/>
    </row>
    <row r="334" spans="1:1" x14ac:dyDescent="0.2">
      <c r="A334" s="276"/>
    </row>
    <row r="335" spans="1:1" x14ac:dyDescent="0.2">
      <c r="A335" s="275"/>
    </row>
    <row r="336" spans="1:1" x14ac:dyDescent="0.2">
      <c r="A336" s="276"/>
    </row>
    <row r="337" spans="1:1" x14ac:dyDescent="0.2">
      <c r="A337" s="276"/>
    </row>
    <row r="338" spans="1:1" x14ac:dyDescent="0.2">
      <c r="A338" s="276"/>
    </row>
    <row r="339" spans="1:1" x14ac:dyDescent="0.2">
      <c r="A339" s="276"/>
    </row>
    <row r="340" spans="1:1" x14ac:dyDescent="0.2">
      <c r="A340" s="276"/>
    </row>
    <row r="341" spans="1:1" x14ac:dyDescent="0.2">
      <c r="A341" s="275"/>
    </row>
    <row r="342" spans="1:1" x14ac:dyDescent="0.2">
      <c r="A342" s="276"/>
    </row>
    <row r="343" spans="1:1" x14ac:dyDescent="0.2">
      <c r="A343" s="276"/>
    </row>
    <row r="344" spans="1:1" x14ac:dyDescent="0.2">
      <c r="A344" s="276"/>
    </row>
    <row r="345" spans="1:1" x14ac:dyDescent="0.2">
      <c r="A345" s="275"/>
    </row>
    <row r="346" spans="1:1" x14ac:dyDescent="0.2">
      <c r="A346" s="276"/>
    </row>
    <row r="347" spans="1:1" x14ac:dyDescent="0.2">
      <c r="A347" s="276"/>
    </row>
    <row r="348" spans="1:1" x14ac:dyDescent="0.2">
      <c r="A348" s="276"/>
    </row>
    <row r="349" spans="1:1" x14ac:dyDescent="0.2">
      <c r="A349" s="276"/>
    </row>
    <row r="350" spans="1:1" x14ac:dyDescent="0.2">
      <c r="A350" s="276"/>
    </row>
    <row r="351" spans="1:1" x14ac:dyDescent="0.2">
      <c r="A351" s="275"/>
    </row>
    <row r="352" spans="1:1" x14ac:dyDescent="0.2">
      <c r="A352" s="276"/>
    </row>
    <row r="353" spans="1:1" x14ac:dyDescent="0.2">
      <c r="A353" s="276"/>
    </row>
    <row r="354" spans="1:1" x14ac:dyDescent="0.2">
      <c r="A354" s="275"/>
    </row>
    <row r="355" spans="1:1" x14ac:dyDescent="0.2">
      <c r="A355" s="276"/>
    </row>
    <row r="356" spans="1:1" x14ac:dyDescent="0.2">
      <c r="A356" s="276"/>
    </row>
    <row r="357" spans="1:1" x14ac:dyDescent="0.2">
      <c r="A357" s="276"/>
    </row>
    <row r="358" spans="1:1" x14ac:dyDescent="0.2">
      <c r="A358" s="276"/>
    </row>
    <row r="359" spans="1:1" x14ac:dyDescent="0.2">
      <c r="A359" s="276"/>
    </row>
    <row r="360" spans="1:1" x14ac:dyDescent="0.2">
      <c r="A360" s="275"/>
    </row>
    <row r="361" spans="1:1" x14ac:dyDescent="0.2">
      <c r="A361" s="276"/>
    </row>
    <row r="362" spans="1:1" x14ac:dyDescent="0.2">
      <c r="A362" s="276"/>
    </row>
    <row r="363" spans="1:1" x14ac:dyDescent="0.2">
      <c r="A363" s="276"/>
    </row>
    <row r="364" spans="1:1" x14ac:dyDescent="0.2">
      <c r="A364" s="276"/>
    </row>
    <row r="365" spans="1:1" x14ac:dyDescent="0.2">
      <c r="A365" s="276"/>
    </row>
    <row r="366" spans="1:1" x14ac:dyDescent="0.2">
      <c r="A366" s="276"/>
    </row>
    <row r="367" spans="1:1" x14ac:dyDescent="0.2">
      <c r="A367" s="276"/>
    </row>
    <row r="368" spans="1:1" x14ac:dyDescent="0.2">
      <c r="A368" s="276"/>
    </row>
    <row r="369" spans="1:1" x14ac:dyDescent="0.2">
      <c r="A369" s="276"/>
    </row>
    <row r="370" spans="1:1" x14ac:dyDescent="0.2">
      <c r="A370" s="276"/>
    </row>
    <row r="371" spans="1:1" x14ac:dyDescent="0.2">
      <c r="A371" s="275"/>
    </row>
    <row r="372" spans="1:1" x14ac:dyDescent="0.2">
      <c r="A372" s="276"/>
    </row>
    <row r="373" spans="1:1" x14ac:dyDescent="0.2">
      <c r="A373" s="276"/>
    </row>
    <row r="374" spans="1:1" x14ac:dyDescent="0.2">
      <c r="A374" s="275"/>
    </row>
    <row r="375" spans="1:1" x14ac:dyDescent="0.2">
      <c r="A375" s="276"/>
    </row>
    <row r="376" spans="1:1" x14ac:dyDescent="0.2">
      <c r="A376" s="275"/>
    </row>
    <row r="377" spans="1:1" x14ac:dyDescent="0.2">
      <c r="A377" s="276"/>
    </row>
    <row r="378" spans="1:1" x14ac:dyDescent="0.2">
      <c r="A378" s="276"/>
    </row>
    <row r="379" spans="1:1" x14ac:dyDescent="0.2">
      <c r="A379" s="276"/>
    </row>
    <row r="380" spans="1:1" x14ac:dyDescent="0.2">
      <c r="A380" s="275"/>
    </row>
    <row r="381" spans="1:1" x14ac:dyDescent="0.2">
      <c r="A381" s="276"/>
    </row>
    <row r="382" spans="1:1" x14ac:dyDescent="0.2">
      <c r="A382" s="276"/>
    </row>
    <row r="383" spans="1:1" x14ac:dyDescent="0.2">
      <c r="A383" s="276"/>
    </row>
    <row r="384" spans="1:1" x14ac:dyDescent="0.2">
      <c r="A384" s="275"/>
    </row>
    <row r="385" spans="1:1" x14ac:dyDescent="0.2">
      <c r="A385" s="276"/>
    </row>
    <row r="386" spans="1:1" x14ac:dyDescent="0.2">
      <c r="A386" s="276"/>
    </row>
    <row r="387" spans="1:1" x14ac:dyDescent="0.2">
      <c r="A387" s="276"/>
    </row>
    <row r="388" spans="1:1" x14ac:dyDescent="0.2">
      <c r="A388" s="276"/>
    </row>
    <row r="389" spans="1:1" x14ac:dyDescent="0.2">
      <c r="A389" s="276"/>
    </row>
    <row r="390" spans="1:1" x14ac:dyDescent="0.2">
      <c r="A390" s="276"/>
    </row>
    <row r="391" spans="1:1" x14ac:dyDescent="0.2">
      <c r="A391" s="276"/>
    </row>
    <row r="392" spans="1:1" x14ac:dyDescent="0.2">
      <c r="A392" s="276"/>
    </row>
    <row r="393" spans="1:1" x14ac:dyDescent="0.2">
      <c r="A393" s="276"/>
    </row>
    <row r="394" spans="1:1" x14ac:dyDescent="0.2">
      <c r="A394" s="276"/>
    </row>
    <row r="395" spans="1:1" x14ac:dyDescent="0.2">
      <c r="A395" s="275"/>
    </row>
    <row r="396" spans="1:1" x14ac:dyDescent="0.2">
      <c r="A396" s="275"/>
    </row>
    <row r="397" spans="1:1" x14ac:dyDescent="0.2">
      <c r="A397" s="276"/>
    </row>
    <row r="398" spans="1:1" x14ac:dyDescent="0.2">
      <c r="A398" s="276"/>
    </row>
    <row r="399" spans="1:1" x14ac:dyDescent="0.2">
      <c r="A399" s="276"/>
    </row>
    <row r="400" spans="1:1" x14ac:dyDescent="0.2">
      <c r="A400" s="276"/>
    </row>
    <row r="401" spans="1:1" x14ac:dyDescent="0.2">
      <c r="A401" s="276"/>
    </row>
    <row r="402" spans="1:1" x14ac:dyDescent="0.2">
      <c r="A402" s="275"/>
    </row>
    <row r="403" spans="1:1" x14ac:dyDescent="0.2">
      <c r="A403" s="276"/>
    </row>
    <row r="404" spans="1:1" x14ac:dyDescent="0.2">
      <c r="A404" s="276"/>
    </row>
    <row r="405" spans="1:1" x14ac:dyDescent="0.2">
      <c r="A405" s="276"/>
    </row>
    <row r="406" spans="1:1" x14ac:dyDescent="0.2">
      <c r="A406" s="276"/>
    </row>
    <row r="407" spans="1:1" x14ac:dyDescent="0.2">
      <c r="A407" s="276"/>
    </row>
    <row r="408" spans="1:1" x14ac:dyDescent="0.2">
      <c r="A408" s="276"/>
    </row>
    <row r="409" spans="1:1" x14ac:dyDescent="0.2">
      <c r="A409" s="276"/>
    </row>
    <row r="410" spans="1:1" x14ac:dyDescent="0.2">
      <c r="A410" s="276"/>
    </row>
    <row r="411" spans="1:1" x14ac:dyDescent="0.2">
      <c r="A411" s="275"/>
    </row>
    <row r="412" spans="1:1" x14ac:dyDescent="0.2">
      <c r="A412" s="276"/>
    </row>
    <row r="413" spans="1:1" x14ac:dyDescent="0.2">
      <c r="A413" s="276"/>
    </row>
    <row r="414" spans="1:1" x14ac:dyDescent="0.2">
      <c r="A414" s="276"/>
    </row>
    <row r="415" spans="1:1" x14ac:dyDescent="0.2">
      <c r="A415" s="276"/>
    </row>
    <row r="416" spans="1:1" x14ac:dyDescent="0.2">
      <c r="A416" s="276"/>
    </row>
    <row r="417" spans="1:1" x14ac:dyDescent="0.2">
      <c r="A417" s="276"/>
    </row>
    <row r="418" spans="1:1" x14ac:dyDescent="0.2">
      <c r="A418" s="276"/>
    </row>
    <row r="419" spans="1:1" x14ac:dyDescent="0.2">
      <c r="A419" s="276"/>
    </row>
    <row r="420" spans="1:1" x14ac:dyDescent="0.2">
      <c r="A420" s="276"/>
    </row>
    <row r="421" spans="1:1" x14ac:dyDescent="0.2">
      <c r="A421" s="276"/>
    </row>
    <row r="422" spans="1:1" x14ac:dyDescent="0.2">
      <c r="A422" s="276"/>
    </row>
    <row r="423" spans="1:1" x14ac:dyDescent="0.2">
      <c r="A423" s="275"/>
    </row>
    <row r="424" spans="1:1" x14ac:dyDescent="0.2">
      <c r="A424" s="276"/>
    </row>
    <row r="425" spans="1:1" x14ac:dyDescent="0.2">
      <c r="A425" s="276"/>
    </row>
    <row r="426" spans="1:1" x14ac:dyDescent="0.2">
      <c r="A426" s="276"/>
    </row>
    <row r="427" spans="1:1" x14ac:dyDescent="0.2">
      <c r="A427" s="275"/>
    </row>
    <row r="428" spans="1:1" x14ac:dyDescent="0.2">
      <c r="A428" s="276"/>
    </row>
    <row r="429" spans="1:1" x14ac:dyDescent="0.2">
      <c r="A429" s="276"/>
    </row>
    <row r="430" spans="1:1" x14ac:dyDescent="0.2">
      <c r="A430" s="275"/>
    </row>
    <row r="431" spans="1:1" x14ac:dyDescent="0.2">
      <c r="A431" s="276"/>
    </row>
    <row r="432" spans="1:1" x14ac:dyDescent="0.2">
      <c r="A432" s="276"/>
    </row>
    <row r="433" spans="1:1" x14ac:dyDescent="0.2">
      <c r="A433" s="275"/>
    </row>
    <row r="434" spans="1:1" x14ac:dyDescent="0.2">
      <c r="A434" s="276"/>
    </row>
    <row r="435" spans="1:1" x14ac:dyDescent="0.2">
      <c r="A435" s="276"/>
    </row>
  </sheetData>
  <sheetProtection algorithmName="SHA-512" hashValue="9ebNbeGHyCF/HXydBhK5HywDmtht8Paymv4IhyQxekGKOVIScVtt2BjMUhMzNrsGt8oFlpYTbCJXDfeC3XwQWg==" saltValue="1yr9mD/EBxAw/d+X63tTZw==" spinCount="100000" sheet="1" formatCells="0" formatColumns="0" formatRows="0" insertRows="0"/>
  <dataConsolidate/>
  <mergeCells count="26">
    <mergeCell ref="A2:E2"/>
    <mergeCell ref="F2:L2"/>
    <mergeCell ref="A14:E14"/>
    <mergeCell ref="A11:E11"/>
    <mergeCell ref="F11:H11"/>
    <mergeCell ref="A12:E12"/>
    <mergeCell ref="F12:H12"/>
    <mergeCell ref="A13:E13"/>
    <mergeCell ref="F13:H13"/>
    <mergeCell ref="F14:L14"/>
    <mergeCell ref="A9:E9"/>
    <mergeCell ref="F9:H9"/>
    <mergeCell ref="A10:E10"/>
    <mergeCell ref="F10:H10"/>
    <mergeCell ref="F4:L4"/>
    <mergeCell ref="F8:L8"/>
    <mergeCell ref="A3:E3"/>
    <mergeCell ref="A5:E5"/>
    <mergeCell ref="F5:L5"/>
    <mergeCell ref="A8:E8"/>
    <mergeCell ref="A4:E4"/>
    <mergeCell ref="F6:L6"/>
    <mergeCell ref="F7:L7"/>
    <mergeCell ref="A6:E6"/>
    <mergeCell ref="A7:E7"/>
    <mergeCell ref="F3:L3"/>
  </mergeCells>
  <dataValidations count="8">
    <dataValidation type="list" allowBlank="1" showInputMessage="1" showErrorMessage="1" errorTitle="SELECT FROM LIST" sqref="K19:L56" xr:uid="{00000000-0002-0000-0700-000000000000}">
      <formula1>"YES,NO"</formula1>
    </dataValidation>
    <dataValidation type="list" allowBlank="1" showInputMessage="1" showErrorMessage="1" sqref="F13:H13" xr:uid="{00000000-0002-0000-0700-000001000000}">
      <formula1>"YES,NO"</formula1>
    </dataValidation>
    <dataValidation allowBlank="1" showInputMessage="1" showErrorMessage="1" promptTitle="Stormwater BMP Type" prompt="BMPs should be slected from the Highway Runoff Manual M31-16. If experimental BMPs are being evaluated, or Ecology approved BMPs not in the HRM are being used, contact WSDOT HQ Stormwater &amp; Watersheds Program to inform of this evaluation/use._x000a_" sqref="P3" xr:uid="{00000000-0002-0000-0700-000002000000}"/>
    <dataValidation type="custom" allowBlank="1" showInputMessage="1" showErrorMessage="1" sqref="H60" xr:uid="{00000000-0002-0000-0700-000003000000}">
      <formula1>"="</formula1>
    </dataValidation>
    <dataValidation type="list" allowBlank="1" showInputMessage="1" showErrorMessage="1" errorTitle="SELECT FROM LIST" sqref="J19:J56" xr:uid="{00000000-0002-0000-0700-000004000000}">
      <formula1>"Existing to be Modified,New"</formula1>
    </dataValidation>
    <dataValidation type="list" allowBlank="1" showInputMessage="1" showErrorMessage="1" errorTitle="SELECT FROM DROP DOWN LIST" promptTitle="SELECT STATE ROUTE" sqref="A19:A56" xr:uid="{00000000-0002-0000-0700-000005000000}">
      <formula1>STATEROUTES</formula1>
    </dataValidation>
    <dataValidation type="list" allowBlank="1" showInputMessage="1" showErrorMessage="1" errorTitle="STORMWATER BMP TYPE" error="SELECT BMP TYPE FROM DROP DOWN MENU" promptTitle="Stormwater BMP Type" prompt="SELECT THE STORMWATER BMP TYPE; FOR CATEGORY 1 BMPS, ADDITIONAL APPROVAL FROM THE REGION HYDRAULICS OFFICE AND LOCAL AREA MAINTENANCE SUPERINTENDANT IS NEEDED" sqref="I19:I56" xr:uid="{00000000-0002-0000-0700-000006000000}">
      <formula1>STORMWATERBMPS</formula1>
    </dataValidation>
    <dataValidation type="list" allowBlank="1" showInputMessage="1" showErrorMessage="1" sqref="O19:O56" xr:uid="{00000000-0002-0000-0700-000007000000}">
      <formula1>"Full,Partial"</formula1>
    </dataValidation>
  </dataValidations>
  <hyperlinks>
    <hyperlink ref="A72" r:id="rId1" xr:uid="{00000000-0004-0000-0700-000000000000}"/>
  </hyperlinks>
  <printOptions horizontalCentered="1" verticalCentered="1"/>
  <pageMargins left="0.2" right="0.2" top="0.25" bottom="0.21" header="0.5" footer="0.18"/>
  <pageSetup paperSize="3" scale="67" orientation="landscape" r:id="rId2"/>
  <headerFooter alignWithMargins="0">
    <oddFooter>&amp;L&amp;F&amp;R&amp;D   &amp;T   Version 6.2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445"/>
  <sheetViews>
    <sheetView zoomScale="115" zoomScaleNormal="115" zoomScalePageLayoutView="85" workbookViewId="0"/>
  </sheetViews>
  <sheetFormatPr defaultColWidth="9.140625" defaultRowHeight="12.75" x14ac:dyDescent="0.2"/>
  <cols>
    <col min="1" max="1" width="6.140625" style="20" customWidth="1"/>
    <col min="2" max="2" width="8.42578125" style="20" customWidth="1"/>
    <col min="3" max="4" width="13.5703125" style="20" customWidth="1"/>
    <col min="5" max="5" width="11.85546875" style="29" customWidth="1"/>
    <col min="6" max="7" width="13.5703125" style="20" customWidth="1"/>
    <col min="8" max="8" width="11.85546875" style="20" customWidth="1"/>
    <col min="9" max="11" width="19.5703125" style="20" customWidth="1"/>
    <col min="12" max="12" width="57.7109375" style="20" customWidth="1"/>
    <col min="13" max="14" width="17.28515625" style="20" customWidth="1"/>
    <col min="15" max="15" width="22" style="20" customWidth="1"/>
    <col min="16" max="16" width="57.7109375" style="36" customWidth="1"/>
    <col min="17" max="17" width="15.5703125" style="36" customWidth="1"/>
    <col min="18" max="18" width="16.7109375" style="36" customWidth="1"/>
    <col min="19" max="19" width="11.5703125" style="36" customWidth="1"/>
    <col min="20" max="20" width="13.42578125" style="36" customWidth="1"/>
    <col min="21" max="21" width="16.140625" style="20" customWidth="1"/>
    <col min="22" max="22" width="13.42578125" style="36" customWidth="1"/>
    <col min="23" max="23" width="28.5703125" style="36" bestFit="1" customWidth="1"/>
    <col min="24" max="24" width="29.85546875" style="20" customWidth="1"/>
    <col min="25" max="25" width="12.140625" style="20" customWidth="1"/>
    <col min="26" max="26" width="15.140625" style="20" customWidth="1"/>
    <col min="27" max="27" width="61.7109375" style="20" customWidth="1"/>
    <col min="28" max="16384" width="9.140625" style="20"/>
  </cols>
  <sheetData>
    <row r="1" spans="1:24" s="41" customFormat="1" x14ac:dyDescent="0.2">
      <c r="A1" s="364"/>
      <c r="B1" s="365"/>
      <c r="C1" s="365"/>
      <c r="D1" s="365"/>
      <c r="E1" s="365"/>
      <c r="F1" s="365"/>
      <c r="G1" s="365"/>
      <c r="H1" s="365"/>
      <c r="I1" s="365"/>
      <c r="J1" s="365"/>
      <c r="K1" s="365"/>
      <c r="L1" s="365"/>
      <c r="M1" s="365"/>
      <c r="N1" s="365"/>
      <c r="O1" s="365"/>
      <c r="P1" s="365"/>
      <c r="Q1" s="366"/>
      <c r="R1" s="367"/>
      <c r="S1" s="42"/>
      <c r="T1" s="42"/>
      <c r="U1" s="42"/>
      <c r="V1" s="42"/>
      <c r="W1" s="42"/>
    </row>
    <row r="2" spans="1:24" s="41" customFormat="1" x14ac:dyDescent="0.2">
      <c r="A2" s="533" t="s">
        <v>38</v>
      </c>
      <c r="B2" s="534"/>
      <c r="C2" s="534"/>
      <c r="D2" s="534"/>
      <c r="E2" s="534"/>
      <c r="F2" s="542" t="str">
        <f>IF('Step1 through Step 4'!B2="","",'Step1 through Step 4'!B2)</f>
        <v/>
      </c>
      <c r="G2" s="542"/>
      <c r="H2" s="542"/>
      <c r="I2" s="542"/>
      <c r="J2" s="542"/>
      <c r="K2" s="542"/>
      <c r="L2" s="542"/>
      <c r="M2" s="68"/>
      <c r="N2" s="68"/>
      <c r="O2" s="68"/>
      <c r="P2" s="68"/>
      <c r="Q2" s="37"/>
      <c r="R2" s="37"/>
      <c r="S2" s="37"/>
      <c r="T2" s="42"/>
      <c r="U2" s="42"/>
      <c r="W2" s="42"/>
      <c r="X2" s="42"/>
    </row>
    <row r="3" spans="1:24" s="41" customFormat="1" x14ac:dyDescent="0.2">
      <c r="A3" s="531" t="s">
        <v>47</v>
      </c>
      <c r="B3" s="532"/>
      <c r="C3" s="532"/>
      <c r="D3" s="532"/>
      <c r="E3" s="532"/>
      <c r="F3" s="540" t="str">
        <f>IF('Step1 through Step 4'!B3="","",'Step1 through Step 4'!B3)</f>
        <v/>
      </c>
      <c r="G3" s="541"/>
      <c r="H3" s="541"/>
      <c r="I3" s="541"/>
      <c r="J3" s="541"/>
      <c r="K3" s="541"/>
      <c r="L3" s="541"/>
      <c r="M3" s="267"/>
      <c r="N3" s="267"/>
      <c r="O3" s="267"/>
      <c r="P3" s="268"/>
      <c r="Q3" s="37"/>
      <c r="R3" s="42"/>
      <c r="S3" s="42"/>
      <c r="T3" s="42"/>
      <c r="U3" s="42"/>
      <c r="V3" s="42"/>
      <c r="W3" s="42"/>
    </row>
    <row r="4" spans="1:24" s="41" customFormat="1" x14ac:dyDescent="0.2">
      <c r="A4" s="533" t="s">
        <v>154</v>
      </c>
      <c r="B4" s="534"/>
      <c r="C4" s="534"/>
      <c r="D4" s="534"/>
      <c r="E4" s="534"/>
      <c r="F4" s="542" t="str">
        <f>IF('Step1 through Step 4'!B4="","",'Step1 through Step 4'!B4)</f>
        <v/>
      </c>
      <c r="G4" s="542"/>
      <c r="H4" s="542"/>
      <c r="I4" s="542"/>
      <c r="J4" s="542"/>
      <c r="K4" s="542"/>
      <c r="L4" s="542"/>
      <c r="M4" s="68"/>
      <c r="N4" s="68"/>
      <c r="O4" s="68"/>
      <c r="P4" s="68"/>
      <c r="Q4" s="37"/>
      <c r="R4" s="37"/>
      <c r="S4" s="37"/>
      <c r="T4" s="42"/>
      <c r="U4" s="42"/>
      <c r="W4" s="42"/>
      <c r="X4" s="42"/>
    </row>
    <row r="5" spans="1:24" s="41" customFormat="1" x14ac:dyDescent="0.2">
      <c r="A5" s="533" t="s">
        <v>153</v>
      </c>
      <c r="B5" s="534"/>
      <c r="C5" s="534"/>
      <c r="D5" s="534"/>
      <c r="E5" s="534"/>
      <c r="F5" s="535" t="str">
        <f>IF('Step1 through Step 4'!B5="","",'Step1 through Step 4'!B5)</f>
        <v/>
      </c>
      <c r="G5" s="535"/>
      <c r="H5" s="535"/>
      <c r="I5" s="535"/>
      <c r="J5" s="535"/>
      <c r="K5" s="535"/>
      <c r="L5" s="535"/>
      <c r="M5" s="68"/>
      <c r="N5" s="68"/>
      <c r="O5" s="68"/>
      <c r="P5" s="68"/>
      <c r="Q5" s="37"/>
      <c r="R5" s="37"/>
      <c r="S5" s="37"/>
      <c r="T5" s="42"/>
      <c r="U5" s="42"/>
      <c r="W5" s="42"/>
      <c r="X5" s="42"/>
    </row>
    <row r="6" spans="1:24" ht="12.75" customHeight="1" x14ac:dyDescent="0.2">
      <c r="A6" s="536" t="s">
        <v>49</v>
      </c>
      <c r="B6" s="537"/>
      <c r="C6" s="537"/>
      <c r="D6" s="537"/>
      <c r="E6" s="537"/>
      <c r="F6" s="535" t="str">
        <f>IF('Step1 through Step 4'!B6="","",'Step1 through Step 4'!B6)</f>
        <v/>
      </c>
      <c r="G6" s="535"/>
      <c r="H6" s="535"/>
      <c r="I6" s="535"/>
      <c r="J6" s="535"/>
      <c r="K6" s="535"/>
      <c r="L6" s="535"/>
      <c r="P6" s="20"/>
      <c r="Q6" s="20"/>
      <c r="R6" s="20"/>
      <c r="S6" s="20"/>
      <c r="T6" s="20"/>
      <c r="V6" s="20"/>
      <c r="X6" s="36"/>
    </row>
    <row r="7" spans="1:24" ht="12.75" customHeight="1" x14ac:dyDescent="0.2">
      <c r="A7" s="538" t="s">
        <v>50</v>
      </c>
      <c r="B7" s="539"/>
      <c r="C7" s="539"/>
      <c r="D7" s="539"/>
      <c r="E7" s="539"/>
      <c r="F7" s="535" t="str">
        <f>IF('Step1 through Step 4'!B7="","",'Step1 through Step 4'!B7)</f>
        <v/>
      </c>
      <c r="G7" s="535"/>
      <c r="H7" s="535"/>
      <c r="I7" s="535"/>
      <c r="J7" s="535"/>
      <c r="K7" s="535"/>
      <c r="L7" s="535"/>
      <c r="P7" s="20"/>
      <c r="Q7" s="20"/>
      <c r="R7" s="20"/>
      <c r="S7" s="20"/>
      <c r="T7" s="20"/>
      <c r="V7" s="20"/>
      <c r="X7" s="36"/>
    </row>
    <row r="8" spans="1:24" x14ac:dyDescent="0.2">
      <c r="A8" s="536" t="s">
        <v>96</v>
      </c>
      <c r="B8" s="537"/>
      <c r="C8" s="537"/>
      <c r="D8" s="537"/>
      <c r="E8" s="537"/>
      <c r="F8" s="535" t="str">
        <f>IF('Step1 through Step 4'!B8="","",'Step1 through Step 4'!B8)</f>
        <v/>
      </c>
      <c r="G8" s="535"/>
      <c r="H8" s="535"/>
      <c r="I8" s="535"/>
      <c r="J8" s="535"/>
      <c r="K8" s="535"/>
      <c r="L8" s="535"/>
      <c r="P8" s="20"/>
      <c r="Q8" s="20"/>
      <c r="R8" s="20"/>
      <c r="S8" s="20"/>
      <c r="T8" s="20"/>
      <c r="V8" s="20"/>
      <c r="X8" s="36"/>
    </row>
    <row r="9" spans="1:24" s="41" customFormat="1" x14ac:dyDescent="0.2">
      <c r="A9" s="533" t="s">
        <v>155</v>
      </c>
      <c r="B9" s="534"/>
      <c r="C9" s="534"/>
      <c r="D9" s="534"/>
      <c r="E9" s="534"/>
      <c r="F9" s="546"/>
      <c r="G9" s="546"/>
      <c r="H9" s="546"/>
      <c r="I9" s="68"/>
      <c r="J9" s="68"/>
      <c r="K9" s="68"/>
      <c r="L9" s="68"/>
      <c r="M9" s="68"/>
      <c r="N9" s="68"/>
      <c r="O9" s="68"/>
      <c r="P9" s="68"/>
      <c r="Q9" s="37"/>
      <c r="R9" s="37"/>
      <c r="S9" s="37"/>
      <c r="T9" s="42"/>
      <c r="U9" s="42"/>
      <c r="W9" s="42"/>
      <c r="X9" s="42"/>
    </row>
    <row r="10" spans="1:24" s="273" customFormat="1" x14ac:dyDescent="0.2">
      <c r="A10" s="487" t="s">
        <v>156</v>
      </c>
      <c r="B10" s="488"/>
      <c r="C10" s="488"/>
      <c r="D10" s="488"/>
      <c r="E10" s="488"/>
      <c r="F10" s="547"/>
      <c r="G10" s="547"/>
      <c r="H10" s="547"/>
      <c r="I10" s="63"/>
      <c r="J10" s="63"/>
      <c r="K10" s="63"/>
      <c r="L10" s="63"/>
      <c r="M10" s="63"/>
      <c r="N10" s="63"/>
      <c r="O10" s="63"/>
      <c r="P10" s="63"/>
      <c r="Q10" s="271"/>
      <c r="R10" s="271"/>
      <c r="S10" s="271"/>
      <c r="T10" s="272"/>
      <c r="U10" s="272"/>
      <c r="W10" s="272"/>
      <c r="X10" s="272"/>
    </row>
    <row r="11" spans="1:24" s="41" customFormat="1" x14ac:dyDescent="0.2">
      <c r="A11" s="533" t="s">
        <v>157</v>
      </c>
      <c r="B11" s="534"/>
      <c r="C11" s="534"/>
      <c r="D11" s="534"/>
      <c r="E11" s="534"/>
      <c r="F11" s="543"/>
      <c r="G11" s="543"/>
      <c r="H11" s="543"/>
      <c r="I11" s="68"/>
      <c r="J11" s="68"/>
      <c r="K11" s="68"/>
      <c r="L11" s="68"/>
      <c r="M11" s="68"/>
      <c r="N11" s="68"/>
      <c r="O11" s="68"/>
      <c r="P11" s="68"/>
      <c r="Q11" s="37"/>
      <c r="R11" s="37"/>
      <c r="S11" s="37"/>
      <c r="T11" s="42"/>
      <c r="U11" s="42"/>
      <c r="W11" s="42"/>
      <c r="X11" s="42"/>
    </row>
    <row r="12" spans="1:24" s="41" customFormat="1" x14ac:dyDescent="0.2">
      <c r="A12" s="533" t="s">
        <v>158</v>
      </c>
      <c r="B12" s="534"/>
      <c r="C12" s="534"/>
      <c r="D12" s="534"/>
      <c r="E12" s="534"/>
      <c r="F12" s="543"/>
      <c r="G12" s="543"/>
      <c r="H12" s="543"/>
      <c r="I12" s="68"/>
      <c r="J12" s="68"/>
      <c r="K12" s="68"/>
      <c r="L12" s="68"/>
      <c r="M12" s="68"/>
      <c r="N12" s="68"/>
      <c r="O12" s="68"/>
      <c r="P12" s="68"/>
      <c r="Q12" s="37"/>
      <c r="R12" s="37"/>
      <c r="S12" s="37"/>
      <c r="T12" s="42"/>
      <c r="U12" s="42"/>
      <c r="W12" s="42"/>
      <c r="X12" s="42"/>
    </row>
    <row r="13" spans="1:24" s="41" customFormat="1" x14ac:dyDescent="0.2">
      <c r="A13" s="533" t="s">
        <v>164</v>
      </c>
      <c r="B13" s="534"/>
      <c r="C13" s="534"/>
      <c r="D13" s="534"/>
      <c r="E13" s="534"/>
      <c r="F13" s="544"/>
      <c r="G13" s="544"/>
      <c r="H13" s="544"/>
      <c r="I13" s="68"/>
      <c r="J13" s="68"/>
      <c r="K13" s="68"/>
      <c r="L13" s="68"/>
      <c r="M13" s="68"/>
      <c r="N13" s="68"/>
      <c r="O13" s="68"/>
      <c r="P13" s="68"/>
      <c r="Q13" s="37"/>
      <c r="R13" s="37"/>
      <c r="S13" s="37"/>
      <c r="T13" s="42"/>
      <c r="U13" s="42"/>
      <c r="W13" s="42"/>
      <c r="X13" s="42"/>
    </row>
    <row r="14" spans="1:24" s="41" customFormat="1" x14ac:dyDescent="0.2">
      <c r="A14" s="533" t="s">
        <v>159</v>
      </c>
      <c r="B14" s="534"/>
      <c r="C14" s="534"/>
      <c r="D14" s="534"/>
      <c r="E14" s="534"/>
      <c r="F14" s="545"/>
      <c r="G14" s="545"/>
      <c r="H14" s="545"/>
      <c r="I14" s="545"/>
      <c r="J14" s="545"/>
      <c r="K14" s="545"/>
      <c r="L14" s="545"/>
      <c r="M14" s="68"/>
      <c r="N14" s="68"/>
      <c r="O14" s="68"/>
      <c r="P14" s="68"/>
      <c r="Q14" s="37"/>
      <c r="R14" s="37"/>
      <c r="S14" s="37"/>
      <c r="T14" s="42"/>
      <c r="U14" s="42"/>
      <c r="W14" s="42"/>
      <c r="X14" s="42"/>
    </row>
    <row r="15" spans="1:24" s="41" customFormat="1" x14ac:dyDescent="0.2">
      <c r="A15" s="7"/>
      <c r="B15" s="1"/>
      <c r="C15" s="1"/>
      <c r="D15" s="1"/>
      <c r="E15" s="148"/>
      <c r="F15" s="68"/>
      <c r="G15" s="68"/>
      <c r="H15" s="68"/>
      <c r="I15" s="68"/>
      <c r="J15" s="68"/>
      <c r="K15" s="68"/>
      <c r="L15" s="68"/>
      <c r="M15" s="68"/>
      <c r="N15" s="68"/>
      <c r="O15" s="68"/>
      <c r="P15" s="37"/>
      <c r="Q15" s="37"/>
      <c r="R15" s="37"/>
      <c r="S15" s="42"/>
      <c r="T15" s="42"/>
      <c r="V15" s="42"/>
      <c r="W15" s="42"/>
    </row>
    <row r="16" spans="1:24" s="41" customFormat="1" x14ac:dyDescent="0.2">
      <c r="A16" s="7"/>
      <c r="B16" s="1"/>
      <c r="C16" s="1"/>
      <c r="D16" s="1"/>
      <c r="E16" s="148"/>
      <c r="F16" s="68"/>
      <c r="G16" s="68"/>
      <c r="H16" s="68"/>
      <c r="I16" s="68"/>
      <c r="J16" s="68"/>
      <c r="K16" s="68"/>
      <c r="L16" s="68"/>
      <c r="M16" s="68"/>
      <c r="N16" s="68"/>
      <c r="O16" s="68"/>
      <c r="P16" s="37"/>
      <c r="Q16" s="37"/>
      <c r="R16" s="37"/>
      <c r="S16" s="42"/>
      <c r="T16" s="42"/>
      <c r="V16" s="42"/>
      <c r="W16" s="42"/>
    </row>
    <row r="17" spans="1:23" s="28" customFormat="1" ht="13.5" customHeight="1" thickBot="1" x14ac:dyDescent="0.25">
      <c r="A17" s="285"/>
      <c r="B17" s="282"/>
      <c r="C17" s="340"/>
      <c r="D17" s="340"/>
      <c r="E17" s="286"/>
      <c r="F17" s="282"/>
      <c r="G17" s="283"/>
      <c r="H17" s="340"/>
      <c r="I17" s="340"/>
      <c r="J17" s="283"/>
      <c r="K17" s="283"/>
      <c r="L17" s="282"/>
      <c r="M17" s="283"/>
      <c r="N17" s="283"/>
      <c r="O17" s="300" t="s">
        <v>291</v>
      </c>
      <c r="P17" s="403">
        <f>Versions!B1</f>
        <v>6.3</v>
      </c>
      <c r="Q17" s="284"/>
      <c r="R17" s="284"/>
      <c r="S17" s="341"/>
      <c r="T17" s="341"/>
      <c r="U17" s="341"/>
      <c r="V17" s="341"/>
      <c r="W17" s="284"/>
    </row>
    <row r="18" spans="1:23" s="280" customFormat="1" ht="102" x14ac:dyDescent="0.2">
      <c r="A18" s="354" t="s">
        <v>108</v>
      </c>
      <c r="B18" s="355" t="s">
        <v>25</v>
      </c>
      <c r="C18" s="355" t="s">
        <v>187</v>
      </c>
      <c r="D18" s="355" t="s">
        <v>188</v>
      </c>
      <c r="E18" s="355" t="s">
        <v>279</v>
      </c>
      <c r="F18" s="355" t="s">
        <v>189</v>
      </c>
      <c r="G18" s="355" t="s">
        <v>190</v>
      </c>
      <c r="H18" s="355" t="s">
        <v>163</v>
      </c>
      <c r="I18" s="355" t="s">
        <v>181</v>
      </c>
      <c r="J18" s="355" t="s">
        <v>180</v>
      </c>
      <c r="K18" s="355" t="s">
        <v>276</v>
      </c>
      <c r="L18" s="355" t="s">
        <v>162</v>
      </c>
      <c r="M18" s="355" t="s">
        <v>183</v>
      </c>
      <c r="N18" s="355" t="s">
        <v>184</v>
      </c>
      <c r="O18" s="356" t="s">
        <v>185</v>
      </c>
      <c r="P18" s="357" t="s">
        <v>23</v>
      </c>
    </row>
    <row r="19" spans="1:23" s="28" customFormat="1" x14ac:dyDescent="0.2">
      <c r="A19" s="342"/>
      <c r="B19" s="287"/>
      <c r="C19" s="359"/>
      <c r="D19" s="324"/>
      <c r="E19" s="287"/>
      <c r="F19" s="323"/>
      <c r="G19" s="324"/>
      <c r="H19" s="325"/>
      <c r="I19" s="290"/>
      <c r="J19" s="290"/>
      <c r="K19" s="349"/>
      <c r="L19" s="289" t="str">
        <f>IF(J19="","",IF(J19="Completely Removed","N/A","INPUT NEEDED"))</f>
        <v/>
      </c>
      <c r="M19" s="326"/>
      <c r="N19" s="326"/>
      <c r="O19" s="352"/>
      <c r="P19" s="429" t="s">
        <v>321</v>
      </c>
    </row>
    <row r="20" spans="1:23" s="28" customFormat="1" x14ac:dyDescent="0.2">
      <c r="A20" s="343"/>
      <c r="B20" s="288"/>
      <c r="C20" s="328"/>
      <c r="D20" s="329"/>
      <c r="E20" s="288"/>
      <c r="F20" s="328"/>
      <c r="G20" s="329"/>
      <c r="H20" s="289"/>
      <c r="I20" s="289"/>
      <c r="J20" s="290"/>
      <c r="K20" s="349"/>
      <c r="L20" s="289" t="str">
        <f t="shared" ref="L20:L56" si="0">IF(J20="","",IF(J20="Completely Removed","N/A","INPUT NEEDED"))</f>
        <v/>
      </c>
      <c r="M20" s="326"/>
      <c r="N20" s="326"/>
      <c r="O20" s="352"/>
      <c r="P20" s="377"/>
    </row>
    <row r="21" spans="1:23" s="28" customFormat="1" x14ac:dyDescent="0.2">
      <c r="A21" s="343"/>
      <c r="B21" s="288"/>
      <c r="C21" s="328"/>
      <c r="D21" s="329"/>
      <c r="E21" s="288"/>
      <c r="F21" s="328"/>
      <c r="G21" s="329"/>
      <c r="H21" s="289"/>
      <c r="I21" s="289"/>
      <c r="J21" s="290"/>
      <c r="K21" s="289"/>
      <c r="L21" s="289" t="str">
        <f t="shared" si="0"/>
        <v/>
      </c>
      <c r="M21" s="326"/>
      <c r="N21" s="326"/>
      <c r="O21" s="352"/>
      <c r="P21" s="377"/>
    </row>
    <row r="22" spans="1:23" s="28" customFormat="1" x14ac:dyDescent="0.2">
      <c r="A22" s="343"/>
      <c r="B22" s="288"/>
      <c r="C22" s="328"/>
      <c r="D22" s="329"/>
      <c r="E22" s="288"/>
      <c r="F22" s="328"/>
      <c r="G22" s="329"/>
      <c r="H22" s="289"/>
      <c r="I22" s="289"/>
      <c r="J22" s="290"/>
      <c r="K22" s="289"/>
      <c r="L22" s="289" t="str">
        <f t="shared" si="0"/>
        <v/>
      </c>
      <c r="M22" s="326"/>
      <c r="N22" s="326"/>
      <c r="O22" s="352"/>
      <c r="P22" s="377"/>
    </row>
    <row r="23" spans="1:23" s="28" customFormat="1" x14ac:dyDescent="0.2">
      <c r="A23" s="343"/>
      <c r="B23" s="288"/>
      <c r="C23" s="328"/>
      <c r="D23" s="329"/>
      <c r="E23" s="288"/>
      <c r="F23" s="328"/>
      <c r="G23" s="329"/>
      <c r="H23" s="289"/>
      <c r="I23" s="289"/>
      <c r="J23" s="290"/>
      <c r="K23" s="289"/>
      <c r="L23" s="289" t="str">
        <f t="shared" si="0"/>
        <v/>
      </c>
      <c r="M23" s="326"/>
      <c r="N23" s="326"/>
      <c r="O23" s="352"/>
      <c r="P23" s="377"/>
    </row>
    <row r="24" spans="1:23" s="28" customFormat="1" x14ac:dyDescent="0.2">
      <c r="A24" s="343"/>
      <c r="B24" s="288"/>
      <c r="C24" s="328"/>
      <c r="D24" s="329"/>
      <c r="E24" s="288"/>
      <c r="F24" s="328"/>
      <c r="G24" s="329"/>
      <c r="H24" s="289"/>
      <c r="I24" s="289"/>
      <c r="J24" s="290"/>
      <c r="K24" s="289"/>
      <c r="L24" s="289" t="str">
        <f t="shared" si="0"/>
        <v/>
      </c>
      <c r="M24" s="326"/>
      <c r="N24" s="326"/>
      <c r="O24" s="352"/>
      <c r="P24" s="377"/>
    </row>
    <row r="25" spans="1:23" s="28" customFormat="1" x14ac:dyDescent="0.2">
      <c r="A25" s="343"/>
      <c r="B25" s="288"/>
      <c r="C25" s="328"/>
      <c r="D25" s="329"/>
      <c r="E25" s="288"/>
      <c r="F25" s="328"/>
      <c r="G25" s="329"/>
      <c r="H25" s="289"/>
      <c r="I25" s="289"/>
      <c r="J25" s="290"/>
      <c r="K25" s="289"/>
      <c r="L25" s="289" t="str">
        <f t="shared" si="0"/>
        <v/>
      </c>
      <c r="M25" s="326"/>
      <c r="N25" s="326"/>
      <c r="O25" s="352"/>
      <c r="P25" s="377"/>
    </row>
    <row r="26" spans="1:23" s="28" customFormat="1" x14ac:dyDescent="0.2">
      <c r="A26" s="343"/>
      <c r="B26" s="288"/>
      <c r="C26" s="328"/>
      <c r="D26" s="329"/>
      <c r="E26" s="288"/>
      <c r="F26" s="328"/>
      <c r="G26" s="329"/>
      <c r="H26" s="289"/>
      <c r="I26" s="289"/>
      <c r="J26" s="290"/>
      <c r="K26" s="289"/>
      <c r="L26" s="289" t="str">
        <f t="shared" si="0"/>
        <v/>
      </c>
      <c r="M26" s="326"/>
      <c r="N26" s="326"/>
      <c r="O26" s="352"/>
      <c r="P26" s="377"/>
    </row>
    <row r="27" spans="1:23" s="28" customFormat="1" x14ac:dyDescent="0.2">
      <c r="A27" s="343"/>
      <c r="B27" s="288"/>
      <c r="C27" s="328"/>
      <c r="D27" s="329"/>
      <c r="E27" s="288"/>
      <c r="F27" s="328"/>
      <c r="G27" s="329"/>
      <c r="H27" s="289"/>
      <c r="I27" s="289"/>
      <c r="J27" s="290"/>
      <c r="K27" s="289"/>
      <c r="L27" s="289" t="str">
        <f t="shared" si="0"/>
        <v/>
      </c>
      <c r="M27" s="326"/>
      <c r="N27" s="326"/>
      <c r="O27" s="352"/>
      <c r="P27" s="377"/>
    </row>
    <row r="28" spans="1:23" s="28" customFormat="1" x14ac:dyDescent="0.2">
      <c r="A28" s="343"/>
      <c r="B28" s="288"/>
      <c r="C28" s="328"/>
      <c r="D28" s="329"/>
      <c r="E28" s="288"/>
      <c r="F28" s="328"/>
      <c r="G28" s="329"/>
      <c r="H28" s="289"/>
      <c r="I28" s="289"/>
      <c r="J28" s="290"/>
      <c r="K28" s="289"/>
      <c r="L28" s="289" t="str">
        <f t="shared" si="0"/>
        <v/>
      </c>
      <c r="M28" s="326"/>
      <c r="N28" s="326"/>
      <c r="O28" s="352"/>
      <c r="P28" s="377"/>
    </row>
    <row r="29" spans="1:23" s="28" customFormat="1" x14ac:dyDescent="0.2">
      <c r="A29" s="343"/>
      <c r="B29" s="288"/>
      <c r="C29" s="328"/>
      <c r="D29" s="329"/>
      <c r="E29" s="288"/>
      <c r="F29" s="328"/>
      <c r="G29" s="329"/>
      <c r="H29" s="289"/>
      <c r="I29" s="289"/>
      <c r="J29" s="290"/>
      <c r="K29" s="289"/>
      <c r="L29" s="289" t="str">
        <f t="shared" si="0"/>
        <v/>
      </c>
      <c r="M29" s="326"/>
      <c r="N29" s="326"/>
      <c r="O29" s="352"/>
      <c r="P29" s="377"/>
    </row>
    <row r="30" spans="1:23" s="28" customFormat="1" x14ac:dyDescent="0.2">
      <c r="A30" s="343"/>
      <c r="B30" s="288"/>
      <c r="C30" s="328"/>
      <c r="D30" s="329"/>
      <c r="E30" s="288"/>
      <c r="F30" s="328"/>
      <c r="G30" s="329"/>
      <c r="H30" s="289"/>
      <c r="I30" s="289"/>
      <c r="J30" s="290"/>
      <c r="K30" s="289"/>
      <c r="L30" s="289" t="str">
        <f t="shared" si="0"/>
        <v/>
      </c>
      <c r="M30" s="326"/>
      <c r="N30" s="326"/>
      <c r="O30" s="352"/>
      <c r="P30" s="377"/>
    </row>
    <row r="31" spans="1:23" s="28" customFormat="1" x14ac:dyDescent="0.2">
      <c r="A31" s="343"/>
      <c r="B31" s="288"/>
      <c r="C31" s="328"/>
      <c r="D31" s="329"/>
      <c r="E31" s="288"/>
      <c r="F31" s="328"/>
      <c r="G31" s="329"/>
      <c r="H31" s="289"/>
      <c r="I31" s="289"/>
      <c r="J31" s="290"/>
      <c r="K31" s="289"/>
      <c r="L31" s="289" t="str">
        <f t="shared" si="0"/>
        <v/>
      </c>
      <c r="M31" s="326"/>
      <c r="N31" s="326"/>
      <c r="O31" s="352"/>
      <c r="P31" s="377"/>
    </row>
    <row r="32" spans="1:23" s="28" customFormat="1" x14ac:dyDescent="0.2">
      <c r="A32" s="343"/>
      <c r="B32" s="288"/>
      <c r="C32" s="328"/>
      <c r="D32" s="329"/>
      <c r="E32" s="288"/>
      <c r="F32" s="328"/>
      <c r="G32" s="329"/>
      <c r="H32" s="289"/>
      <c r="I32" s="289"/>
      <c r="J32" s="290"/>
      <c r="K32" s="289"/>
      <c r="L32" s="289" t="str">
        <f t="shared" si="0"/>
        <v/>
      </c>
      <c r="M32" s="326"/>
      <c r="N32" s="326"/>
      <c r="O32" s="352"/>
      <c r="P32" s="377"/>
    </row>
    <row r="33" spans="1:16" s="28" customFormat="1" x14ac:dyDescent="0.2">
      <c r="A33" s="343"/>
      <c r="B33" s="288"/>
      <c r="C33" s="328"/>
      <c r="D33" s="329"/>
      <c r="E33" s="288"/>
      <c r="F33" s="328"/>
      <c r="G33" s="329"/>
      <c r="H33" s="289"/>
      <c r="I33" s="289"/>
      <c r="J33" s="290"/>
      <c r="K33" s="289"/>
      <c r="L33" s="289" t="str">
        <f t="shared" si="0"/>
        <v/>
      </c>
      <c r="M33" s="326"/>
      <c r="N33" s="326"/>
      <c r="O33" s="352"/>
      <c r="P33" s="377"/>
    </row>
    <row r="34" spans="1:16" s="28" customFormat="1" x14ac:dyDescent="0.2">
      <c r="A34" s="343"/>
      <c r="B34" s="288"/>
      <c r="C34" s="328"/>
      <c r="D34" s="329"/>
      <c r="E34" s="288"/>
      <c r="F34" s="328"/>
      <c r="G34" s="329"/>
      <c r="H34" s="289"/>
      <c r="I34" s="289"/>
      <c r="J34" s="290"/>
      <c r="K34" s="289"/>
      <c r="L34" s="289" t="str">
        <f t="shared" si="0"/>
        <v/>
      </c>
      <c r="M34" s="326"/>
      <c r="N34" s="326"/>
      <c r="O34" s="352"/>
      <c r="P34" s="377"/>
    </row>
    <row r="35" spans="1:16" s="28" customFormat="1" x14ac:dyDescent="0.2">
      <c r="A35" s="343"/>
      <c r="B35" s="288"/>
      <c r="C35" s="328"/>
      <c r="D35" s="329"/>
      <c r="E35" s="288"/>
      <c r="F35" s="328"/>
      <c r="G35" s="329"/>
      <c r="H35" s="289"/>
      <c r="I35" s="289"/>
      <c r="J35" s="290"/>
      <c r="K35" s="289"/>
      <c r="L35" s="289" t="str">
        <f t="shared" si="0"/>
        <v/>
      </c>
      <c r="M35" s="326"/>
      <c r="N35" s="326"/>
      <c r="O35" s="352"/>
      <c r="P35" s="377"/>
    </row>
    <row r="36" spans="1:16" s="28" customFormat="1" x14ac:dyDescent="0.2">
      <c r="A36" s="343"/>
      <c r="B36" s="288"/>
      <c r="C36" s="328"/>
      <c r="D36" s="329"/>
      <c r="E36" s="288"/>
      <c r="F36" s="328"/>
      <c r="G36" s="329"/>
      <c r="H36" s="289"/>
      <c r="I36" s="289"/>
      <c r="J36" s="290"/>
      <c r="K36" s="289"/>
      <c r="L36" s="289" t="str">
        <f t="shared" si="0"/>
        <v/>
      </c>
      <c r="M36" s="326"/>
      <c r="N36" s="326"/>
      <c r="O36" s="352"/>
      <c r="P36" s="377"/>
    </row>
    <row r="37" spans="1:16" s="28" customFormat="1" x14ac:dyDescent="0.2">
      <c r="A37" s="343"/>
      <c r="B37" s="288"/>
      <c r="C37" s="328"/>
      <c r="D37" s="329"/>
      <c r="E37" s="288"/>
      <c r="F37" s="328"/>
      <c r="G37" s="329"/>
      <c r="H37" s="289"/>
      <c r="I37" s="289"/>
      <c r="J37" s="290"/>
      <c r="K37" s="289"/>
      <c r="L37" s="289" t="str">
        <f t="shared" si="0"/>
        <v/>
      </c>
      <c r="M37" s="326"/>
      <c r="N37" s="326"/>
      <c r="O37" s="352"/>
      <c r="P37" s="377"/>
    </row>
    <row r="38" spans="1:16" s="28" customFormat="1" x14ac:dyDescent="0.2">
      <c r="A38" s="343"/>
      <c r="B38" s="288"/>
      <c r="C38" s="328"/>
      <c r="D38" s="329"/>
      <c r="E38" s="288"/>
      <c r="F38" s="328"/>
      <c r="G38" s="329"/>
      <c r="H38" s="289"/>
      <c r="I38" s="289"/>
      <c r="J38" s="290"/>
      <c r="K38" s="289"/>
      <c r="L38" s="289" t="str">
        <f t="shared" si="0"/>
        <v/>
      </c>
      <c r="M38" s="326"/>
      <c r="N38" s="326"/>
      <c r="O38" s="352"/>
      <c r="P38" s="377"/>
    </row>
    <row r="39" spans="1:16" s="28" customFormat="1" x14ac:dyDescent="0.2">
      <c r="A39" s="343"/>
      <c r="B39" s="288"/>
      <c r="C39" s="328"/>
      <c r="D39" s="329"/>
      <c r="E39" s="288"/>
      <c r="F39" s="328"/>
      <c r="G39" s="329"/>
      <c r="H39" s="289"/>
      <c r="I39" s="289"/>
      <c r="J39" s="290"/>
      <c r="K39" s="289"/>
      <c r="L39" s="289" t="str">
        <f t="shared" si="0"/>
        <v/>
      </c>
      <c r="M39" s="326"/>
      <c r="N39" s="326"/>
      <c r="O39" s="352"/>
      <c r="P39" s="377"/>
    </row>
    <row r="40" spans="1:16" s="28" customFormat="1" x14ac:dyDescent="0.2">
      <c r="A40" s="343"/>
      <c r="B40" s="288"/>
      <c r="C40" s="328"/>
      <c r="D40" s="329"/>
      <c r="E40" s="288"/>
      <c r="F40" s="328"/>
      <c r="G40" s="329"/>
      <c r="H40" s="289"/>
      <c r="I40" s="289"/>
      <c r="J40" s="290"/>
      <c r="K40" s="289"/>
      <c r="L40" s="289" t="str">
        <f t="shared" si="0"/>
        <v/>
      </c>
      <c r="M40" s="326"/>
      <c r="N40" s="326"/>
      <c r="O40" s="352"/>
      <c r="P40" s="377"/>
    </row>
    <row r="41" spans="1:16" s="28" customFormat="1" x14ac:dyDescent="0.2">
      <c r="A41" s="343"/>
      <c r="B41" s="288"/>
      <c r="C41" s="328"/>
      <c r="D41" s="329"/>
      <c r="E41" s="288"/>
      <c r="F41" s="328"/>
      <c r="G41" s="329"/>
      <c r="H41" s="289"/>
      <c r="I41" s="289"/>
      <c r="J41" s="290"/>
      <c r="K41" s="289"/>
      <c r="L41" s="289" t="str">
        <f t="shared" si="0"/>
        <v/>
      </c>
      <c r="M41" s="326"/>
      <c r="N41" s="326"/>
      <c r="O41" s="352"/>
      <c r="P41" s="377"/>
    </row>
    <row r="42" spans="1:16" s="28" customFormat="1" x14ac:dyDescent="0.2">
      <c r="A42" s="343"/>
      <c r="B42" s="288"/>
      <c r="C42" s="328"/>
      <c r="D42" s="329"/>
      <c r="E42" s="288"/>
      <c r="F42" s="328"/>
      <c r="G42" s="329"/>
      <c r="H42" s="289"/>
      <c r="I42" s="289"/>
      <c r="J42" s="290"/>
      <c r="K42" s="289"/>
      <c r="L42" s="289" t="str">
        <f t="shared" si="0"/>
        <v/>
      </c>
      <c r="M42" s="326"/>
      <c r="N42" s="326"/>
      <c r="O42" s="352"/>
      <c r="P42" s="377"/>
    </row>
    <row r="43" spans="1:16" s="28" customFormat="1" x14ac:dyDescent="0.2">
      <c r="A43" s="343"/>
      <c r="B43" s="288"/>
      <c r="C43" s="328"/>
      <c r="D43" s="329"/>
      <c r="E43" s="288"/>
      <c r="F43" s="328"/>
      <c r="G43" s="329"/>
      <c r="H43" s="289"/>
      <c r="I43" s="289"/>
      <c r="J43" s="290"/>
      <c r="K43" s="289"/>
      <c r="L43" s="289" t="str">
        <f t="shared" si="0"/>
        <v/>
      </c>
      <c r="M43" s="326"/>
      <c r="N43" s="326"/>
      <c r="O43" s="352"/>
      <c r="P43" s="377"/>
    </row>
    <row r="44" spans="1:16" s="28" customFormat="1" x14ac:dyDescent="0.2">
      <c r="A44" s="343"/>
      <c r="B44" s="288"/>
      <c r="C44" s="328"/>
      <c r="D44" s="329"/>
      <c r="E44" s="288"/>
      <c r="F44" s="328"/>
      <c r="G44" s="329"/>
      <c r="H44" s="289"/>
      <c r="I44" s="289"/>
      <c r="J44" s="290"/>
      <c r="K44" s="289"/>
      <c r="L44" s="289" t="str">
        <f t="shared" si="0"/>
        <v/>
      </c>
      <c r="M44" s="326"/>
      <c r="N44" s="326"/>
      <c r="O44" s="352"/>
      <c r="P44" s="377"/>
    </row>
    <row r="45" spans="1:16" s="28" customFormat="1" x14ac:dyDescent="0.2">
      <c r="A45" s="343"/>
      <c r="B45" s="288"/>
      <c r="C45" s="328"/>
      <c r="D45" s="329"/>
      <c r="E45" s="288"/>
      <c r="F45" s="328"/>
      <c r="G45" s="329"/>
      <c r="H45" s="289"/>
      <c r="I45" s="289"/>
      <c r="J45" s="290"/>
      <c r="K45" s="289"/>
      <c r="L45" s="289" t="str">
        <f t="shared" si="0"/>
        <v/>
      </c>
      <c r="M45" s="326"/>
      <c r="N45" s="326"/>
      <c r="O45" s="352"/>
      <c r="P45" s="377"/>
    </row>
    <row r="46" spans="1:16" s="28" customFormat="1" x14ac:dyDescent="0.2">
      <c r="A46" s="343"/>
      <c r="B46" s="288"/>
      <c r="C46" s="328"/>
      <c r="D46" s="329"/>
      <c r="E46" s="288"/>
      <c r="F46" s="328"/>
      <c r="G46" s="329"/>
      <c r="H46" s="289"/>
      <c r="I46" s="289"/>
      <c r="J46" s="290"/>
      <c r="K46" s="289"/>
      <c r="L46" s="289" t="str">
        <f t="shared" si="0"/>
        <v/>
      </c>
      <c r="M46" s="326"/>
      <c r="N46" s="326"/>
      <c r="O46" s="352"/>
      <c r="P46" s="377"/>
    </row>
    <row r="47" spans="1:16" s="28" customFormat="1" x14ac:dyDescent="0.2">
      <c r="A47" s="343"/>
      <c r="B47" s="288"/>
      <c r="C47" s="328"/>
      <c r="D47" s="329"/>
      <c r="E47" s="288"/>
      <c r="F47" s="328"/>
      <c r="G47" s="329"/>
      <c r="H47" s="289"/>
      <c r="I47" s="289"/>
      <c r="J47" s="290"/>
      <c r="K47" s="289"/>
      <c r="L47" s="289" t="str">
        <f t="shared" si="0"/>
        <v/>
      </c>
      <c r="M47" s="326"/>
      <c r="N47" s="326"/>
      <c r="O47" s="352"/>
      <c r="P47" s="377"/>
    </row>
    <row r="48" spans="1:16" s="28" customFormat="1" x14ac:dyDescent="0.2">
      <c r="A48" s="343"/>
      <c r="B48" s="288"/>
      <c r="C48" s="328"/>
      <c r="D48" s="329"/>
      <c r="E48" s="288"/>
      <c r="F48" s="328"/>
      <c r="G48" s="329"/>
      <c r="H48" s="289"/>
      <c r="I48" s="289"/>
      <c r="J48" s="290"/>
      <c r="K48" s="289"/>
      <c r="L48" s="289" t="str">
        <f t="shared" si="0"/>
        <v/>
      </c>
      <c r="M48" s="326"/>
      <c r="N48" s="326"/>
      <c r="O48" s="352"/>
      <c r="P48" s="377"/>
    </row>
    <row r="49" spans="1:28" s="28" customFormat="1" x14ac:dyDescent="0.2">
      <c r="A49" s="343"/>
      <c r="B49" s="288"/>
      <c r="C49" s="328"/>
      <c r="D49" s="329"/>
      <c r="E49" s="288"/>
      <c r="F49" s="328"/>
      <c r="G49" s="329"/>
      <c r="H49" s="289"/>
      <c r="I49" s="289"/>
      <c r="J49" s="290"/>
      <c r="K49" s="289"/>
      <c r="L49" s="289" t="str">
        <f t="shared" si="0"/>
        <v/>
      </c>
      <c r="M49" s="326"/>
      <c r="N49" s="326"/>
      <c r="O49" s="352"/>
      <c r="P49" s="377"/>
    </row>
    <row r="50" spans="1:28" s="28" customFormat="1" x14ac:dyDescent="0.2">
      <c r="A50" s="343"/>
      <c r="B50" s="288"/>
      <c r="C50" s="328"/>
      <c r="D50" s="329"/>
      <c r="E50" s="288"/>
      <c r="F50" s="328"/>
      <c r="G50" s="329"/>
      <c r="H50" s="289"/>
      <c r="I50" s="289"/>
      <c r="J50" s="290"/>
      <c r="K50" s="289"/>
      <c r="L50" s="289" t="str">
        <f t="shared" si="0"/>
        <v/>
      </c>
      <c r="M50" s="326"/>
      <c r="N50" s="326"/>
      <c r="O50" s="352"/>
      <c r="P50" s="377"/>
    </row>
    <row r="51" spans="1:28" s="28" customFormat="1" x14ac:dyDescent="0.2">
      <c r="A51" s="343"/>
      <c r="B51" s="288"/>
      <c r="C51" s="328"/>
      <c r="D51" s="329"/>
      <c r="E51" s="288"/>
      <c r="F51" s="328"/>
      <c r="G51" s="329"/>
      <c r="H51" s="289"/>
      <c r="I51" s="289"/>
      <c r="J51" s="290"/>
      <c r="K51" s="289"/>
      <c r="L51" s="289" t="str">
        <f t="shared" si="0"/>
        <v/>
      </c>
      <c r="M51" s="326"/>
      <c r="N51" s="326"/>
      <c r="O51" s="352"/>
      <c r="P51" s="377"/>
    </row>
    <row r="52" spans="1:28" s="28" customFormat="1" x14ac:dyDescent="0.2">
      <c r="A52" s="343"/>
      <c r="B52" s="288"/>
      <c r="C52" s="328"/>
      <c r="D52" s="329"/>
      <c r="E52" s="288"/>
      <c r="F52" s="328"/>
      <c r="G52" s="329"/>
      <c r="H52" s="289"/>
      <c r="I52" s="289"/>
      <c r="J52" s="290"/>
      <c r="K52" s="289"/>
      <c r="L52" s="289" t="str">
        <f t="shared" si="0"/>
        <v/>
      </c>
      <c r="M52" s="326"/>
      <c r="N52" s="326"/>
      <c r="O52" s="352"/>
      <c r="P52" s="377"/>
    </row>
    <row r="53" spans="1:28" s="28" customFormat="1" x14ac:dyDescent="0.2">
      <c r="A53" s="343"/>
      <c r="B53" s="288"/>
      <c r="C53" s="328"/>
      <c r="D53" s="329"/>
      <c r="E53" s="288"/>
      <c r="F53" s="328"/>
      <c r="G53" s="329"/>
      <c r="H53" s="289"/>
      <c r="I53" s="289"/>
      <c r="J53" s="290"/>
      <c r="K53" s="289"/>
      <c r="L53" s="289" t="str">
        <f t="shared" si="0"/>
        <v/>
      </c>
      <c r="M53" s="326"/>
      <c r="N53" s="326"/>
      <c r="O53" s="352"/>
      <c r="P53" s="377"/>
    </row>
    <row r="54" spans="1:28" s="28" customFormat="1" x14ac:dyDescent="0.2">
      <c r="A54" s="343"/>
      <c r="B54" s="288"/>
      <c r="C54" s="328"/>
      <c r="D54" s="329"/>
      <c r="E54" s="288"/>
      <c r="F54" s="328"/>
      <c r="G54" s="329"/>
      <c r="H54" s="289"/>
      <c r="I54" s="289"/>
      <c r="J54" s="290"/>
      <c r="K54" s="289"/>
      <c r="L54" s="289" t="str">
        <f t="shared" si="0"/>
        <v/>
      </c>
      <c r="M54" s="326"/>
      <c r="N54" s="326"/>
      <c r="O54" s="352"/>
      <c r="P54" s="377"/>
    </row>
    <row r="55" spans="1:28" s="28" customFormat="1" x14ac:dyDescent="0.2">
      <c r="A55" s="343"/>
      <c r="B55" s="288"/>
      <c r="C55" s="328"/>
      <c r="D55" s="329"/>
      <c r="E55" s="288"/>
      <c r="F55" s="328"/>
      <c r="G55" s="329"/>
      <c r="H55" s="289"/>
      <c r="I55" s="289"/>
      <c r="J55" s="290"/>
      <c r="K55" s="289"/>
      <c r="L55" s="289" t="str">
        <f t="shared" si="0"/>
        <v/>
      </c>
      <c r="M55" s="326"/>
      <c r="N55" s="326"/>
      <c r="O55" s="352"/>
      <c r="P55" s="377"/>
    </row>
    <row r="56" spans="1:28" s="28" customFormat="1" ht="13.5" thickBot="1" x14ac:dyDescent="0.25">
      <c r="A56" s="344"/>
      <c r="B56" s="345"/>
      <c r="C56" s="360"/>
      <c r="D56" s="361"/>
      <c r="E56" s="345"/>
      <c r="F56" s="360"/>
      <c r="G56" s="361"/>
      <c r="H56" s="346"/>
      <c r="I56" s="346"/>
      <c r="J56" s="347"/>
      <c r="K56" s="346"/>
      <c r="L56" s="346" t="str">
        <f t="shared" si="0"/>
        <v/>
      </c>
      <c r="M56" s="348"/>
      <c r="N56" s="348"/>
      <c r="O56" s="353"/>
      <c r="P56" s="378"/>
    </row>
    <row r="57" spans="1:28" s="31" customFormat="1" x14ac:dyDescent="0.2">
      <c r="A57" s="270"/>
      <c r="B57" s="270"/>
      <c r="C57" s="279"/>
      <c r="D57" s="279"/>
      <c r="E57" s="30"/>
    </row>
    <row r="58" spans="1:28" x14ac:dyDescent="0.2">
      <c r="A58" s="175" t="s">
        <v>198</v>
      </c>
      <c r="B58" s="196"/>
      <c r="C58" s="196"/>
      <c r="D58" s="196"/>
      <c r="E58" s="148"/>
      <c r="F58" s="196"/>
      <c r="G58" s="26"/>
      <c r="H58" s="26"/>
      <c r="I58" s="26"/>
      <c r="J58" s="26"/>
      <c r="K58" s="26"/>
      <c r="L58" s="26"/>
      <c r="M58" s="26"/>
      <c r="N58" s="26"/>
      <c r="O58" s="26"/>
      <c r="P58" s="26"/>
      <c r="Q58" s="27"/>
      <c r="U58" s="36"/>
      <c r="V58" s="20"/>
      <c r="X58" s="36"/>
    </row>
    <row r="59" spans="1:28" x14ac:dyDescent="0.2">
      <c r="A59" s="175" t="s">
        <v>199</v>
      </c>
      <c r="B59" s="196"/>
      <c r="C59" s="196"/>
      <c r="D59" s="196"/>
      <c r="E59" s="148"/>
      <c r="F59" s="196"/>
      <c r="G59" s="22"/>
      <c r="H59" s="22"/>
      <c r="I59" s="22"/>
      <c r="J59" s="22"/>
      <c r="K59" s="22"/>
      <c r="L59" s="22"/>
      <c r="M59" s="22"/>
      <c r="N59" s="22"/>
      <c r="O59" s="22"/>
      <c r="P59" s="22"/>
      <c r="Q59" s="27"/>
      <c r="U59" s="36"/>
      <c r="V59" s="20"/>
      <c r="X59" s="36"/>
    </row>
    <row r="60" spans="1:28" x14ac:dyDescent="0.2">
      <c r="A60" s="175"/>
      <c r="B60" s="68" t="s">
        <v>193</v>
      </c>
      <c r="C60" s="175"/>
      <c r="D60" s="175"/>
      <c r="E60" s="148"/>
      <c r="F60" s="175"/>
      <c r="G60" s="23"/>
      <c r="H60" s="23"/>
      <c r="I60" s="23"/>
      <c r="J60" s="23"/>
      <c r="K60" s="23"/>
      <c r="L60" s="23"/>
      <c r="M60" s="23"/>
      <c r="N60" s="23"/>
      <c r="O60" s="23"/>
      <c r="P60" s="23"/>
      <c r="Q60" s="43"/>
      <c r="T60" s="25"/>
      <c r="U60" s="25"/>
      <c r="V60" s="20"/>
      <c r="X60" s="36"/>
    </row>
    <row r="61" spans="1:28" x14ac:dyDescent="0.2">
      <c r="A61" s="68"/>
      <c r="B61" s="68"/>
      <c r="C61" s="68"/>
      <c r="D61" s="68"/>
      <c r="E61" s="148"/>
      <c r="F61" s="148"/>
      <c r="G61" s="44"/>
      <c r="H61" s="44"/>
      <c r="I61" s="44"/>
      <c r="J61" s="44"/>
      <c r="K61" s="44"/>
      <c r="L61" s="44"/>
      <c r="M61" s="44"/>
      <c r="N61" s="44"/>
      <c r="O61" s="44"/>
      <c r="P61" s="44"/>
      <c r="Q61" s="45"/>
      <c r="T61" s="25"/>
      <c r="U61" s="24"/>
      <c r="V61" s="30"/>
      <c r="X61" s="36"/>
    </row>
    <row r="62" spans="1:28" x14ac:dyDescent="0.2">
      <c r="A62" s="175" t="s">
        <v>194</v>
      </c>
      <c r="B62" s="196"/>
      <c r="C62" s="196"/>
      <c r="D62" s="196"/>
      <c r="E62" s="148"/>
      <c r="F62" s="196"/>
      <c r="G62" s="26"/>
      <c r="H62" s="26"/>
      <c r="I62" s="26"/>
      <c r="J62" s="26"/>
      <c r="K62" s="26"/>
      <c r="L62" s="26"/>
      <c r="M62" s="26"/>
      <c r="N62" s="26"/>
      <c r="O62" s="26"/>
      <c r="P62" s="26"/>
      <c r="Q62" s="27"/>
      <c r="U62" s="36"/>
      <c r="V62" s="20"/>
      <c r="X62" s="36"/>
    </row>
    <row r="63" spans="1:28" x14ac:dyDescent="0.2">
      <c r="A63" s="175"/>
      <c r="B63" s="175" t="s">
        <v>191</v>
      </c>
      <c r="C63" s="196"/>
      <c r="D63" s="196"/>
      <c r="E63" s="148"/>
      <c r="F63" s="196"/>
      <c r="G63" s="26"/>
      <c r="H63" s="26"/>
      <c r="I63" s="26"/>
      <c r="J63" s="26"/>
      <c r="K63" s="26"/>
      <c r="L63" s="26"/>
      <c r="M63" s="26"/>
      <c r="N63" s="26"/>
      <c r="O63" s="26"/>
      <c r="P63" s="26"/>
      <c r="Q63" s="27"/>
      <c r="U63" s="36"/>
      <c r="V63" s="46"/>
      <c r="W63" s="47"/>
      <c r="X63" s="47"/>
      <c r="Y63" s="46"/>
      <c r="Z63" s="46"/>
      <c r="AA63" s="46"/>
      <c r="AB63" s="46"/>
    </row>
    <row r="64" spans="1:28" x14ac:dyDescent="0.2">
      <c r="A64" s="23"/>
      <c r="B64" s="26"/>
      <c r="C64" s="26"/>
      <c r="D64" s="26"/>
      <c r="E64" s="44"/>
      <c r="F64" s="26"/>
      <c r="G64" s="26"/>
      <c r="H64" s="26"/>
      <c r="I64" s="26"/>
      <c r="J64" s="26"/>
      <c r="K64" s="26"/>
      <c r="L64" s="26"/>
      <c r="M64" s="26"/>
      <c r="N64" s="26"/>
      <c r="O64" s="26"/>
      <c r="P64" s="26"/>
      <c r="Q64" s="27"/>
      <c r="U64" s="36"/>
      <c r="V64" s="20"/>
      <c r="X64" s="36"/>
    </row>
    <row r="65" spans="1:27" x14ac:dyDescent="0.2">
      <c r="A65" s="68" t="s">
        <v>195</v>
      </c>
      <c r="B65" s="26"/>
      <c r="C65" s="26"/>
      <c r="D65" s="26"/>
      <c r="E65" s="44"/>
      <c r="F65" s="26"/>
      <c r="G65" s="26"/>
      <c r="H65" s="26"/>
      <c r="I65" s="26"/>
      <c r="J65" s="26"/>
      <c r="K65" s="26"/>
      <c r="L65" s="26"/>
      <c r="M65" s="26"/>
      <c r="N65" s="26"/>
      <c r="O65" s="26"/>
      <c r="P65" s="26"/>
      <c r="Q65" s="27"/>
      <c r="U65" s="36"/>
      <c r="V65" s="20"/>
      <c r="X65" s="36"/>
    </row>
    <row r="66" spans="1:27" x14ac:dyDescent="0.2">
      <c r="A66" s="175"/>
      <c r="B66" s="68" t="s">
        <v>200</v>
      </c>
      <c r="C66" s="33"/>
      <c r="D66" s="33"/>
      <c r="E66" s="44"/>
      <c r="F66" s="33"/>
      <c r="G66" s="33"/>
      <c r="H66" s="33"/>
      <c r="I66" s="33"/>
      <c r="J66" s="33"/>
      <c r="K66" s="33"/>
      <c r="L66" s="33"/>
      <c r="M66" s="33"/>
      <c r="N66" s="33"/>
      <c r="O66" s="33"/>
      <c r="P66" s="33"/>
      <c r="Q66" s="40"/>
      <c r="R66" s="40"/>
      <c r="S66" s="40"/>
      <c r="U66" s="36"/>
      <c r="V66" s="20"/>
      <c r="X66" s="36"/>
    </row>
    <row r="67" spans="1:27" x14ac:dyDescent="0.2">
      <c r="A67" s="68"/>
      <c r="F67" s="29"/>
      <c r="G67" s="39"/>
      <c r="H67" s="21"/>
      <c r="I67" s="21"/>
      <c r="J67" s="29"/>
      <c r="K67" s="29"/>
      <c r="L67" s="29"/>
      <c r="M67" s="29"/>
      <c r="N67" s="29"/>
      <c r="O67" s="29"/>
      <c r="P67" s="29"/>
      <c r="Q67" s="24"/>
      <c r="U67" s="36"/>
      <c r="V67" s="20"/>
      <c r="X67" s="36"/>
    </row>
    <row r="68" spans="1:27" x14ac:dyDescent="0.2">
      <c r="A68" s="175" t="s">
        <v>201</v>
      </c>
      <c r="F68" s="29"/>
      <c r="G68" s="39"/>
      <c r="H68" s="21"/>
      <c r="I68" s="21"/>
      <c r="J68" s="29"/>
      <c r="K68" s="29"/>
      <c r="L68" s="29"/>
      <c r="M68" s="29"/>
      <c r="N68" s="29"/>
      <c r="O68" s="29"/>
      <c r="P68" s="29"/>
      <c r="Q68" s="24"/>
      <c r="U68" s="36"/>
      <c r="V68" s="20"/>
      <c r="X68" s="36"/>
    </row>
    <row r="69" spans="1:27" x14ac:dyDescent="0.2">
      <c r="B69" t="s">
        <v>192</v>
      </c>
      <c r="F69" s="29"/>
      <c r="G69" s="29"/>
      <c r="H69" s="21"/>
      <c r="I69" s="21"/>
      <c r="J69" s="29"/>
      <c r="K69" s="29"/>
      <c r="L69" s="29"/>
      <c r="M69" s="29"/>
      <c r="N69" s="29"/>
      <c r="O69" s="29"/>
      <c r="P69" s="29"/>
      <c r="Q69" s="24"/>
      <c r="U69" s="36"/>
      <c r="V69" s="20"/>
      <c r="X69" s="36"/>
    </row>
    <row r="70" spans="1:27" x14ac:dyDescent="0.2">
      <c r="B70"/>
      <c r="F70" s="29"/>
      <c r="G70" s="29"/>
      <c r="H70" s="21"/>
      <c r="I70" s="21"/>
      <c r="J70" s="29"/>
      <c r="K70" s="29"/>
      <c r="L70" s="29"/>
      <c r="M70" s="29"/>
      <c r="N70" s="29"/>
      <c r="O70" s="29"/>
      <c r="P70" s="29"/>
      <c r="Q70" s="24"/>
      <c r="U70" s="36"/>
      <c r="V70" s="20"/>
      <c r="X70" s="36"/>
    </row>
    <row r="71" spans="1:27" x14ac:dyDescent="0.2">
      <c r="A71" s="175" t="s">
        <v>277</v>
      </c>
      <c r="B71" s="26"/>
      <c r="C71" s="26"/>
      <c r="D71" s="26"/>
      <c r="E71" s="44"/>
      <c r="F71" s="26"/>
      <c r="G71" s="26"/>
      <c r="H71" s="26"/>
      <c r="I71" s="26"/>
      <c r="J71" s="26"/>
      <c r="K71" s="26"/>
      <c r="L71" s="26"/>
      <c r="M71" s="26"/>
      <c r="N71" s="26"/>
      <c r="O71" s="26"/>
      <c r="P71" s="27"/>
    </row>
    <row r="72" spans="1:27" x14ac:dyDescent="0.2">
      <c r="A72" s="358" t="s">
        <v>196</v>
      </c>
      <c r="B72" s="22"/>
      <c r="C72" s="22"/>
      <c r="D72" s="22"/>
      <c r="F72" s="22"/>
      <c r="G72" s="22"/>
      <c r="H72" s="22"/>
      <c r="I72" s="22"/>
      <c r="J72" s="22"/>
      <c r="K72" s="22"/>
      <c r="L72" s="22"/>
      <c r="M72" s="22"/>
      <c r="N72" s="22"/>
      <c r="O72" s="22"/>
      <c r="P72" s="27"/>
    </row>
    <row r="73" spans="1:27" x14ac:dyDescent="0.2">
      <c r="A73" s="23"/>
      <c r="B73" s="23"/>
      <c r="C73" s="23"/>
      <c r="D73" s="23"/>
      <c r="E73" s="44"/>
      <c r="F73" s="23"/>
      <c r="G73" s="23" t="s">
        <v>8</v>
      </c>
      <c r="H73" s="23"/>
      <c r="I73" s="23"/>
      <c r="J73" s="23"/>
      <c r="K73" s="23"/>
      <c r="L73" s="23"/>
      <c r="M73" s="23"/>
      <c r="N73" s="23"/>
      <c r="O73" s="23"/>
      <c r="P73" s="43"/>
      <c r="S73" s="25"/>
      <c r="T73" s="25"/>
    </row>
    <row r="74" spans="1:27" x14ac:dyDescent="0.2">
      <c r="E74" s="44"/>
      <c r="F74" s="44"/>
      <c r="G74" s="44"/>
      <c r="H74" s="44"/>
      <c r="I74" s="44"/>
      <c r="J74" s="44"/>
      <c r="K74" s="44"/>
      <c r="L74" s="44"/>
      <c r="M74" s="44"/>
      <c r="N74" s="44"/>
      <c r="O74" s="44"/>
      <c r="P74" s="45"/>
      <c r="S74" s="25"/>
      <c r="T74" s="24"/>
      <c r="U74" s="30"/>
    </row>
    <row r="75" spans="1:27" x14ac:dyDescent="0.2">
      <c r="A75" s="26"/>
      <c r="B75" s="26"/>
      <c r="C75" s="26"/>
      <c r="D75" s="26"/>
      <c r="E75" s="44"/>
      <c r="F75" s="26"/>
      <c r="G75" s="26"/>
      <c r="H75" s="26"/>
      <c r="I75" s="26"/>
      <c r="J75" s="26"/>
      <c r="K75" s="26"/>
      <c r="L75" s="26"/>
      <c r="M75" s="26"/>
      <c r="N75" s="26"/>
      <c r="O75" s="26"/>
      <c r="P75" s="27"/>
    </row>
    <row r="76" spans="1:27" x14ac:dyDescent="0.2">
      <c r="A76" s="23"/>
      <c r="B76" s="26"/>
      <c r="C76" s="26"/>
      <c r="D76" s="26"/>
      <c r="E76" s="44"/>
      <c r="F76" s="26"/>
      <c r="G76" s="26"/>
      <c r="H76" s="26"/>
      <c r="I76" s="26"/>
      <c r="J76" s="26"/>
      <c r="K76" s="26"/>
      <c r="L76" s="26"/>
      <c r="M76" s="26"/>
      <c r="N76" s="26"/>
      <c r="O76" s="26"/>
      <c r="P76" s="27"/>
      <c r="U76" s="46"/>
      <c r="V76" s="47"/>
      <c r="W76" s="47"/>
      <c r="X76" s="46"/>
      <c r="Y76" s="46"/>
      <c r="Z76" s="46"/>
      <c r="AA76" s="46"/>
    </row>
    <row r="77" spans="1:27" x14ac:dyDescent="0.2">
      <c r="A77" s="23"/>
      <c r="B77" s="26"/>
      <c r="C77" s="26"/>
      <c r="D77" s="26"/>
      <c r="E77" s="44"/>
      <c r="F77" s="26"/>
      <c r="G77" s="26"/>
      <c r="H77" s="26"/>
      <c r="I77" s="26"/>
      <c r="J77" s="26"/>
      <c r="K77" s="26"/>
      <c r="L77" s="26"/>
      <c r="M77" s="26"/>
      <c r="N77" s="26"/>
      <c r="O77" s="26"/>
      <c r="P77" s="27"/>
    </row>
    <row r="78" spans="1:27" x14ac:dyDescent="0.2">
      <c r="A78" s="26"/>
      <c r="B78" s="26"/>
      <c r="C78" s="26"/>
      <c r="D78" s="26"/>
      <c r="E78" s="44"/>
      <c r="F78" s="26"/>
      <c r="G78" s="26"/>
      <c r="H78" s="26"/>
      <c r="I78" s="26"/>
      <c r="J78" s="26"/>
      <c r="K78" s="26"/>
      <c r="L78" s="26"/>
      <c r="M78" s="26"/>
      <c r="N78" s="26"/>
      <c r="O78" s="26"/>
      <c r="P78" s="27"/>
    </row>
    <row r="79" spans="1:27" x14ac:dyDescent="0.2">
      <c r="A79" s="33"/>
      <c r="B79" s="33"/>
      <c r="C79" s="33"/>
      <c r="D79" s="33"/>
      <c r="E79" s="44"/>
      <c r="F79" s="33"/>
      <c r="G79" s="33"/>
      <c r="H79" s="33"/>
      <c r="I79" s="33"/>
      <c r="J79" s="33"/>
      <c r="K79" s="33"/>
      <c r="L79" s="33"/>
      <c r="M79" s="33"/>
      <c r="N79" s="33"/>
      <c r="O79" s="33"/>
      <c r="P79" s="40"/>
      <c r="Q79" s="40"/>
      <c r="R79" s="40"/>
    </row>
    <row r="80" spans="1:27" x14ac:dyDescent="0.2">
      <c r="F80" s="29"/>
      <c r="G80" s="39"/>
      <c r="H80" s="21"/>
      <c r="I80" s="21"/>
      <c r="J80" s="29"/>
      <c r="K80" s="29"/>
      <c r="L80" s="29"/>
      <c r="M80" s="29"/>
      <c r="N80" s="29"/>
      <c r="O80" s="29"/>
      <c r="P80" s="24"/>
    </row>
    <row r="81" spans="1:23" x14ac:dyDescent="0.2">
      <c r="F81" s="29"/>
      <c r="G81" s="39"/>
      <c r="H81" s="21"/>
      <c r="I81" s="21"/>
      <c r="J81" s="29"/>
      <c r="K81" s="29"/>
      <c r="L81" s="29"/>
      <c r="M81" s="29"/>
      <c r="N81" s="29"/>
      <c r="O81" s="29"/>
      <c r="P81" s="24"/>
    </row>
    <row r="82" spans="1:23" x14ac:dyDescent="0.2">
      <c r="F82" s="29"/>
      <c r="G82" s="29"/>
      <c r="H82" s="21"/>
      <c r="I82" s="21"/>
      <c r="J82" s="29"/>
      <c r="K82" s="29"/>
      <c r="L82" s="29"/>
      <c r="M82" s="29"/>
      <c r="N82" s="29"/>
      <c r="O82" s="29"/>
      <c r="P82" s="24"/>
    </row>
    <row r="83" spans="1:23" x14ac:dyDescent="0.2">
      <c r="A83" s="23"/>
      <c r="B83" s="23"/>
      <c r="C83" s="23"/>
      <c r="D83" s="23"/>
      <c r="E83" s="44"/>
      <c r="F83" s="33"/>
      <c r="G83" s="21"/>
      <c r="H83" s="33"/>
      <c r="I83" s="33"/>
      <c r="J83" s="33"/>
      <c r="K83" s="33"/>
      <c r="L83" s="33"/>
      <c r="M83" s="33"/>
      <c r="N83" s="33"/>
      <c r="O83" s="33"/>
    </row>
    <row r="84" spans="1:23" x14ac:dyDescent="0.2">
      <c r="A84" s="21"/>
      <c r="B84" s="21"/>
      <c r="C84" s="21"/>
      <c r="D84" s="21"/>
      <c r="E84" s="44"/>
      <c r="F84" s="33"/>
      <c r="G84" s="21"/>
      <c r="H84" s="33"/>
      <c r="I84" s="33"/>
      <c r="J84" s="33"/>
      <c r="K84" s="33"/>
      <c r="L84" s="33"/>
      <c r="M84" s="33"/>
      <c r="N84" s="33"/>
      <c r="O84" s="33"/>
    </row>
    <row r="85" spans="1:23" x14ac:dyDescent="0.2">
      <c r="E85" s="44"/>
      <c r="H85" s="33"/>
      <c r="I85" s="33"/>
    </row>
    <row r="86" spans="1:23" s="53" customFormat="1" x14ac:dyDescent="0.2">
      <c r="A86" s="48"/>
      <c r="B86" s="48"/>
      <c r="C86" s="48"/>
      <c r="D86" s="48"/>
      <c r="E86" s="48"/>
      <c r="F86" s="49"/>
      <c r="G86" s="49"/>
      <c r="H86" s="49"/>
      <c r="I86" s="49"/>
      <c r="J86" s="49"/>
      <c r="K86" s="49"/>
      <c r="L86" s="49"/>
      <c r="M86" s="49"/>
      <c r="N86" s="49"/>
      <c r="O86" s="49"/>
      <c r="P86" s="50"/>
      <c r="Q86" s="51"/>
      <c r="R86" s="51"/>
      <c r="S86" s="51"/>
      <c r="T86" s="52"/>
      <c r="V86" s="52"/>
      <c r="W86" s="52"/>
    </row>
    <row r="87" spans="1:23" x14ac:dyDescent="0.2">
      <c r="A87" s="54"/>
      <c r="B87" s="54"/>
      <c r="C87" s="54"/>
      <c r="D87" s="54"/>
      <c r="E87" s="54"/>
      <c r="F87" s="34"/>
      <c r="G87" s="34"/>
      <c r="H87" s="34"/>
      <c r="I87" s="34"/>
      <c r="J87" s="34"/>
      <c r="K87" s="34"/>
      <c r="L87" s="34"/>
      <c r="M87" s="34"/>
      <c r="N87" s="34"/>
      <c r="O87" s="34"/>
      <c r="P87" s="55"/>
      <c r="Q87" s="56"/>
      <c r="R87" s="56"/>
      <c r="S87" s="56"/>
    </row>
    <row r="88" spans="1:23" x14ac:dyDescent="0.2">
      <c r="A88" s="54"/>
      <c r="B88" s="54"/>
      <c r="C88" s="54"/>
      <c r="D88" s="54"/>
      <c r="E88" s="54"/>
      <c r="F88" s="34"/>
      <c r="G88" s="34"/>
      <c r="H88" s="34"/>
      <c r="I88" s="34"/>
      <c r="J88" s="34"/>
      <c r="K88" s="34"/>
      <c r="L88" s="34"/>
      <c r="M88" s="34"/>
      <c r="N88" s="34"/>
      <c r="O88" s="34"/>
      <c r="P88" s="55"/>
      <c r="Q88" s="56"/>
      <c r="R88" s="56"/>
      <c r="S88" s="56"/>
    </row>
    <row r="89" spans="1:23" x14ac:dyDescent="0.2">
      <c r="A89" s="54"/>
      <c r="B89" s="54"/>
      <c r="C89" s="54"/>
      <c r="D89" s="54"/>
      <c r="E89" s="54"/>
      <c r="F89" s="34"/>
      <c r="G89" s="34"/>
      <c r="H89" s="34"/>
      <c r="I89" s="34"/>
      <c r="J89" s="34"/>
      <c r="K89" s="34"/>
      <c r="L89" s="34"/>
      <c r="M89" s="34"/>
      <c r="N89" s="34"/>
      <c r="O89" s="34"/>
      <c r="P89" s="55"/>
      <c r="Q89" s="56"/>
      <c r="R89" s="56"/>
      <c r="S89" s="56"/>
    </row>
    <row r="90" spans="1:23" x14ac:dyDescent="0.2">
      <c r="A90" s="54"/>
      <c r="B90" s="54"/>
      <c r="C90" s="54"/>
      <c r="D90" s="54"/>
      <c r="E90" s="54"/>
      <c r="F90" s="34"/>
      <c r="G90" s="34"/>
      <c r="H90" s="34"/>
      <c r="I90" s="34"/>
      <c r="J90" s="34"/>
      <c r="K90" s="34"/>
      <c r="L90" s="34"/>
      <c r="M90" s="34"/>
      <c r="N90" s="34"/>
      <c r="O90" s="34"/>
      <c r="P90" s="55"/>
      <c r="Q90" s="56"/>
      <c r="R90" s="56"/>
      <c r="S90" s="56"/>
    </row>
    <row r="91" spans="1:23" x14ac:dyDescent="0.2">
      <c r="A91" s="54"/>
      <c r="B91" s="54"/>
      <c r="C91" s="54"/>
      <c r="D91" s="54"/>
      <c r="E91" s="54"/>
      <c r="F91" s="34"/>
      <c r="G91" s="34"/>
      <c r="H91" s="34"/>
      <c r="I91" s="34"/>
      <c r="J91" s="34"/>
      <c r="K91" s="34"/>
      <c r="L91" s="34"/>
      <c r="M91" s="34"/>
      <c r="N91" s="34"/>
      <c r="O91" s="34"/>
    </row>
    <row r="202" spans="1:2" x14ac:dyDescent="0.2">
      <c r="A202" s="275"/>
      <c r="B202" s="68"/>
    </row>
    <row r="203" spans="1:2" x14ac:dyDescent="0.2">
      <c r="A203" s="275"/>
      <c r="B203" s="68"/>
    </row>
    <row r="204" spans="1:2" x14ac:dyDescent="0.2">
      <c r="A204" s="275"/>
      <c r="B204" s="68"/>
    </row>
    <row r="205" spans="1:2" x14ac:dyDescent="0.2">
      <c r="A205" s="275"/>
      <c r="B205" s="68"/>
    </row>
    <row r="206" spans="1:2" x14ac:dyDescent="0.2">
      <c r="A206" s="276"/>
      <c r="B206" s="68"/>
    </row>
    <row r="207" spans="1:2" x14ac:dyDescent="0.2">
      <c r="A207" s="276"/>
      <c r="B207" s="68"/>
    </row>
    <row r="208" spans="1:2" x14ac:dyDescent="0.2">
      <c r="A208" s="275"/>
      <c r="B208" s="68"/>
    </row>
    <row r="209" spans="1:2" x14ac:dyDescent="0.2">
      <c r="A209" s="276"/>
      <c r="B209" s="68"/>
    </row>
    <row r="210" spans="1:2" x14ac:dyDescent="0.2">
      <c r="A210" s="276"/>
      <c r="B210" s="68"/>
    </row>
    <row r="211" spans="1:2" x14ac:dyDescent="0.2">
      <c r="A211" s="276"/>
      <c r="B211" s="68"/>
    </row>
    <row r="212" spans="1:2" x14ac:dyDescent="0.2">
      <c r="A212" s="276"/>
      <c r="B212" s="68"/>
    </row>
    <row r="213" spans="1:2" x14ac:dyDescent="0.2">
      <c r="A213" s="276"/>
      <c r="B213" s="68"/>
    </row>
    <row r="214" spans="1:2" x14ac:dyDescent="0.2">
      <c r="A214" s="275"/>
      <c r="B214" s="68"/>
    </row>
    <row r="215" spans="1:2" x14ac:dyDescent="0.2">
      <c r="A215" s="276"/>
      <c r="B215" s="68"/>
    </row>
    <row r="216" spans="1:2" x14ac:dyDescent="0.2">
      <c r="A216" s="276"/>
      <c r="B216" s="68"/>
    </row>
    <row r="217" spans="1:2" x14ac:dyDescent="0.2">
      <c r="A217" s="276"/>
      <c r="B217" s="68"/>
    </row>
    <row r="218" spans="1:2" x14ac:dyDescent="0.2">
      <c r="A218" s="275"/>
      <c r="B218" s="68"/>
    </row>
    <row r="219" spans="1:2" x14ac:dyDescent="0.2">
      <c r="A219" s="276"/>
      <c r="B219" s="68"/>
    </row>
    <row r="220" spans="1:2" x14ac:dyDescent="0.2">
      <c r="A220" s="275"/>
      <c r="B220" s="68"/>
    </row>
    <row r="221" spans="1:2" x14ac:dyDescent="0.2">
      <c r="A221" s="276"/>
      <c r="B221" s="68"/>
    </row>
    <row r="222" spans="1:2" x14ac:dyDescent="0.2">
      <c r="A222" s="275"/>
      <c r="B222" s="68"/>
    </row>
    <row r="223" spans="1:2" x14ac:dyDescent="0.2">
      <c r="A223" s="275"/>
      <c r="B223" s="68"/>
    </row>
    <row r="224" spans="1:2" x14ac:dyDescent="0.2">
      <c r="A224" s="276"/>
      <c r="B224" s="68"/>
    </row>
    <row r="225" spans="1:2" x14ac:dyDescent="0.2">
      <c r="A225" s="276"/>
      <c r="B225" s="68"/>
    </row>
    <row r="226" spans="1:2" x14ac:dyDescent="0.2">
      <c r="A226" s="276"/>
      <c r="B226" s="68"/>
    </row>
    <row r="227" spans="1:2" x14ac:dyDescent="0.2">
      <c r="A227" s="276"/>
      <c r="B227" s="68"/>
    </row>
    <row r="228" spans="1:2" x14ac:dyDescent="0.2">
      <c r="A228" s="275"/>
      <c r="B228" s="68"/>
    </row>
    <row r="229" spans="1:2" x14ac:dyDescent="0.2">
      <c r="A229" s="276"/>
      <c r="B229" s="68"/>
    </row>
    <row r="230" spans="1:2" x14ac:dyDescent="0.2">
      <c r="A230" s="276"/>
      <c r="B230" s="68"/>
    </row>
    <row r="231" spans="1:2" x14ac:dyDescent="0.2">
      <c r="A231" s="276"/>
      <c r="B231" s="68"/>
    </row>
    <row r="232" spans="1:2" x14ac:dyDescent="0.2">
      <c r="A232" s="276"/>
      <c r="B232" s="68"/>
    </row>
    <row r="233" spans="1:2" x14ac:dyDescent="0.2">
      <c r="A233" s="276"/>
      <c r="B233" s="68"/>
    </row>
    <row r="234" spans="1:2" x14ac:dyDescent="0.2">
      <c r="A234" s="276"/>
      <c r="B234" s="68"/>
    </row>
    <row r="235" spans="1:2" x14ac:dyDescent="0.2">
      <c r="A235" s="275"/>
      <c r="B235" s="68"/>
    </row>
    <row r="236" spans="1:2" x14ac:dyDescent="0.2">
      <c r="A236" s="276"/>
      <c r="B236" s="68"/>
    </row>
    <row r="237" spans="1:2" x14ac:dyDescent="0.2">
      <c r="A237" s="276"/>
      <c r="B237" s="68"/>
    </row>
    <row r="238" spans="1:2" x14ac:dyDescent="0.2">
      <c r="A238" s="275"/>
      <c r="B238" s="68"/>
    </row>
    <row r="239" spans="1:2" x14ac:dyDescent="0.2">
      <c r="A239" s="275"/>
      <c r="B239" s="68"/>
    </row>
    <row r="240" spans="1:2" x14ac:dyDescent="0.2">
      <c r="A240" s="276"/>
      <c r="B240" s="68"/>
    </row>
    <row r="241" spans="1:2" x14ac:dyDescent="0.2">
      <c r="A241" s="276"/>
      <c r="B241" s="68"/>
    </row>
    <row r="242" spans="1:2" x14ac:dyDescent="0.2">
      <c r="A242" s="276"/>
      <c r="B242" s="68"/>
    </row>
    <row r="243" spans="1:2" x14ac:dyDescent="0.2">
      <c r="A243" s="276"/>
      <c r="B243" s="68"/>
    </row>
    <row r="244" spans="1:2" x14ac:dyDescent="0.2">
      <c r="A244" s="276"/>
      <c r="B244" s="68"/>
    </row>
    <row r="245" spans="1:2" x14ac:dyDescent="0.2">
      <c r="A245" s="276"/>
    </row>
    <row r="246" spans="1:2" x14ac:dyDescent="0.2">
      <c r="A246" s="276"/>
    </row>
    <row r="247" spans="1:2" x14ac:dyDescent="0.2">
      <c r="A247" s="275"/>
    </row>
    <row r="248" spans="1:2" x14ac:dyDescent="0.2">
      <c r="A248" s="275"/>
    </row>
    <row r="249" spans="1:2" x14ac:dyDescent="0.2">
      <c r="A249" s="275"/>
    </row>
    <row r="250" spans="1:2" x14ac:dyDescent="0.2">
      <c r="A250" s="276"/>
    </row>
    <row r="251" spans="1:2" x14ac:dyDescent="0.2">
      <c r="A251" s="275"/>
    </row>
    <row r="252" spans="1:2" x14ac:dyDescent="0.2">
      <c r="A252" s="276"/>
    </row>
    <row r="253" spans="1:2" x14ac:dyDescent="0.2">
      <c r="A253" s="275"/>
    </row>
    <row r="254" spans="1:2" x14ac:dyDescent="0.2">
      <c r="A254" s="276"/>
    </row>
    <row r="255" spans="1:2" x14ac:dyDescent="0.2">
      <c r="A255" s="275"/>
    </row>
    <row r="256" spans="1:2" x14ac:dyDescent="0.2">
      <c r="A256" s="275"/>
    </row>
    <row r="257" spans="1:1" x14ac:dyDescent="0.2">
      <c r="A257" s="275"/>
    </row>
    <row r="258" spans="1:1" x14ac:dyDescent="0.2">
      <c r="A258" s="275"/>
    </row>
    <row r="259" spans="1:1" x14ac:dyDescent="0.2">
      <c r="A259" s="276"/>
    </row>
    <row r="260" spans="1:1" x14ac:dyDescent="0.2">
      <c r="A260" s="276"/>
    </row>
    <row r="261" spans="1:1" x14ac:dyDescent="0.2">
      <c r="A261" s="276"/>
    </row>
    <row r="262" spans="1:1" x14ac:dyDescent="0.2">
      <c r="A262" s="275"/>
    </row>
    <row r="263" spans="1:1" x14ac:dyDescent="0.2">
      <c r="A263" s="275"/>
    </row>
    <row r="264" spans="1:1" x14ac:dyDescent="0.2">
      <c r="A264" s="276"/>
    </row>
    <row r="265" spans="1:1" x14ac:dyDescent="0.2">
      <c r="A265" s="275"/>
    </row>
    <row r="266" spans="1:1" x14ac:dyDescent="0.2">
      <c r="A266" s="275"/>
    </row>
    <row r="267" spans="1:1" x14ac:dyDescent="0.2">
      <c r="A267" s="276"/>
    </row>
    <row r="268" spans="1:1" x14ac:dyDescent="0.2">
      <c r="A268" s="276"/>
    </row>
    <row r="269" spans="1:1" x14ac:dyDescent="0.2">
      <c r="A269" s="276"/>
    </row>
    <row r="270" spans="1:1" x14ac:dyDescent="0.2">
      <c r="A270" s="276"/>
    </row>
    <row r="271" spans="1:1" x14ac:dyDescent="0.2">
      <c r="A271" s="275"/>
    </row>
    <row r="272" spans="1:1" x14ac:dyDescent="0.2">
      <c r="A272" s="275"/>
    </row>
    <row r="273" spans="1:1" x14ac:dyDescent="0.2">
      <c r="A273" s="276"/>
    </row>
    <row r="274" spans="1:1" x14ac:dyDescent="0.2">
      <c r="A274" s="275"/>
    </row>
    <row r="275" spans="1:1" x14ac:dyDescent="0.2">
      <c r="A275" s="276"/>
    </row>
    <row r="276" spans="1:1" x14ac:dyDescent="0.2">
      <c r="A276" s="276"/>
    </row>
    <row r="277" spans="1:1" x14ac:dyDescent="0.2">
      <c r="A277" s="276"/>
    </row>
    <row r="278" spans="1:1" x14ac:dyDescent="0.2">
      <c r="A278" s="276"/>
    </row>
    <row r="279" spans="1:1" x14ac:dyDescent="0.2">
      <c r="A279" s="276"/>
    </row>
    <row r="280" spans="1:1" x14ac:dyDescent="0.2">
      <c r="A280" s="276"/>
    </row>
    <row r="281" spans="1:1" x14ac:dyDescent="0.2">
      <c r="A281" s="276"/>
    </row>
    <row r="282" spans="1:1" x14ac:dyDescent="0.2">
      <c r="A282" s="276"/>
    </row>
    <row r="283" spans="1:1" x14ac:dyDescent="0.2">
      <c r="A283" s="276"/>
    </row>
    <row r="284" spans="1:1" x14ac:dyDescent="0.2">
      <c r="A284" s="276"/>
    </row>
    <row r="285" spans="1:1" x14ac:dyDescent="0.2">
      <c r="A285" s="276"/>
    </row>
    <row r="286" spans="1:1" x14ac:dyDescent="0.2">
      <c r="A286" s="275"/>
    </row>
    <row r="287" spans="1:1" x14ac:dyDescent="0.2">
      <c r="A287" s="276"/>
    </row>
    <row r="288" spans="1:1" x14ac:dyDescent="0.2">
      <c r="A288" s="276"/>
    </row>
    <row r="289" spans="1:1" x14ac:dyDescent="0.2">
      <c r="A289" s="276"/>
    </row>
    <row r="290" spans="1:1" x14ac:dyDescent="0.2">
      <c r="A290" s="275"/>
    </row>
    <row r="291" spans="1:1" x14ac:dyDescent="0.2">
      <c r="A291" s="276"/>
    </row>
    <row r="292" spans="1:1" x14ac:dyDescent="0.2">
      <c r="A292" s="276"/>
    </row>
    <row r="293" spans="1:1" x14ac:dyDescent="0.2">
      <c r="A293" s="275"/>
    </row>
    <row r="294" spans="1:1" x14ac:dyDescent="0.2">
      <c r="A294" s="276"/>
    </row>
    <row r="295" spans="1:1" x14ac:dyDescent="0.2">
      <c r="A295" s="276"/>
    </row>
    <row r="296" spans="1:1" x14ac:dyDescent="0.2">
      <c r="A296" s="276"/>
    </row>
    <row r="297" spans="1:1" x14ac:dyDescent="0.2">
      <c r="A297" s="276"/>
    </row>
    <row r="298" spans="1:1" x14ac:dyDescent="0.2">
      <c r="A298" s="275"/>
    </row>
    <row r="299" spans="1:1" x14ac:dyDescent="0.2">
      <c r="A299" s="276"/>
    </row>
    <row r="300" spans="1:1" x14ac:dyDescent="0.2">
      <c r="A300" s="276"/>
    </row>
    <row r="301" spans="1:1" x14ac:dyDescent="0.2">
      <c r="A301" s="276"/>
    </row>
    <row r="302" spans="1:1" x14ac:dyDescent="0.2">
      <c r="A302" s="276"/>
    </row>
    <row r="303" spans="1:1" x14ac:dyDescent="0.2">
      <c r="A303" s="276"/>
    </row>
    <row r="304" spans="1:1" x14ac:dyDescent="0.2">
      <c r="A304" s="276"/>
    </row>
    <row r="305" spans="1:1" x14ac:dyDescent="0.2">
      <c r="A305" s="276"/>
    </row>
    <row r="306" spans="1:1" x14ac:dyDescent="0.2">
      <c r="A306" s="276"/>
    </row>
    <row r="307" spans="1:1" x14ac:dyDescent="0.2">
      <c r="A307" s="276"/>
    </row>
    <row r="308" spans="1:1" x14ac:dyDescent="0.2">
      <c r="A308" s="276"/>
    </row>
    <row r="309" spans="1:1" x14ac:dyDescent="0.2">
      <c r="A309" s="276"/>
    </row>
    <row r="310" spans="1:1" x14ac:dyDescent="0.2">
      <c r="A310" s="276"/>
    </row>
    <row r="311" spans="1:1" x14ac:dyDescent="0.2">
      <c r="A311" s="276"/>
    </row>
    <row r="312" spans="1:1" x14ac:dyDescent="0.2">
      <c r="A312" s="276"/>
    </row>
    <row r="313" spans="1:1" x14ac:dyDescent="0.2">
      <c r="A313" s="275"/>
    </row>
    <row r="314" spans="1:1" x14ac:dyDescent="0.2">
      <c r="A314" s="275"/>
    </row>
    <row r="315" spans="1:1" x14ac:dyDescent="0.2">
      <c r="A315" s="276"/>
    </row>
    <row r="316" spans="1:1" x14ac:dyDescent="0.2">
      <c r="A316" s="276"/>
    </row>
    <row r="317" spans="1:1" x14ac:dyDescent="0.2">
      <c r="A317" s="276"/>
    </row>
    <row r="318" spans="1:1" x14ac:dyDescent="0.2">
      <c r="A318" s="276"/>
    </row>
    <row r="319" spans="1:1" x14ac:dyDescent="0.2">
      <c r="A319" s="276"/>
    </row>
    <row r="320" spans="1:1" x14ac:dyDescent="0.2">
      <c r="A320" s="275"/>
    </row>
    <row r="321" spans="1:1" x14ac:dyDescent="0.2">
      <c r="A321" s="276"/>
    </row>
    <row r="322" spans="1:1" x14ac:dyDescent="0.2">
      <c r="A322" s="276"/>
    </row>
    <row r="323" spans="1:1" x14ac:dyDescent="0.2">
      <c r="A323" s="275"/>
    </row>
    <row r="324" spans="1:1" x14ac:dyDescent="0.2">
      <c r="A324" s="276"/>
    </row>
    <row r="325" spans="1:1" x14ac:dyDescent="0.2">
      <c r="A325" s="276"/>
    </row>
    <row r="326" spans="1:1" x14ac:dyDescent="0.2">
      <c r="A326" s="276"/>
    </row>
    <row r="327" spans="1:1" x14ac:dyDescent="0.2">
      <c r="A327" s="276"/>
    </row>
    <row r="328" spans="1:1" x14ac:dyDescent="0.2">
      <c r="A328" s="276"/>
    </row>
    <row r="329" spans="1:1" x14ac:dyDescent="0.2">
      <c r="A329" s="276"/>
    </row>
    <row r="330" spans="1:1" x14ac:dyDescent="0.2">
      <c r="A330" s="276"/>
    </row>
    <row r="331" spans="1:1" x14ac:dyDescent="0.2">
      <c r="A331" s="276"/>
    </row>
    <row r="332" spans="1:1" x14ac:dyDescent="0.2">
      <c r="A332" s="276"/>
    </row>
    <row r="333" spans="1:1" x14ac:dyDescent="0.2">
      <c r="A333" s="276"/>
    </row>
    <row r="334" spans="1:1" x14ac:dyDescent="0.2">
      <c r="A334" s="276"/>
    </row>
    <row r="335" spans="1:1" x14ac:dyDescent="0.2">
      <c r="A335" s="276"/>
    </row>
    <row r="336" spans="1:1" x14ac:dyDescent="0.2">
      <c r="A336" s="276"/>
    </row>
    <row r="337" spans="1:1" x14ac:dyDescent="0.2">
      <c r="A337" s="276"/>
    </row>
    <row r="338" spans="1:1" x14ac:dyDescent="0.2">
      <c r="A338" s="276"/>
    </row>
    <row r="339" spans="1:1" x14ac:dyDescent="0.2">
      <c r="A339" s="276"/>
    </row>
    <row r="340" spans="1:1" x14ac:dyDescent="0.2">
      <c r="A340" s="276"/>
    </row>
    <row r="341" spans="1:1" x14ac:dyDescent="0.2">
      <c r="A341" s="276"/>
    </row>
    <row r="342" spans="1:1" x14ac:dyDescent="0.2">
      <c r="A342" s="276"/>
    </row>
    <row r="343" spans="1:1" x14ac:dyDescent="0.2">
      <c r="A343" s="276"/>
    </row>
    <row r="344" spans="1:1" x14ac:dyDescent="0.2">
      <c r="A344" s="276"/>
    </row>
    <row r="345" spans="1:1" x14ac:dyDescent="0.2">
      <c r="A345" s="275"/>
    </row>
    <row r="346" spans="1:1" x14ac:dyDescent="0.2">
      <c r="A346" s="276"/>
    </row>
    <row r="347" spans="1:1" x14ac:dyDescent="0.2">
      <c r="A347" s="276"/>
    </row>
    <row r="348" spans="1:1" x14ac:dyDescent="0.2">
      <c r="A348" s="276"/>
    </row>
    <row r="349" spans="1:1" x14ac:dyDescent="0.2">
      <c r="A349" s="276"/>
    </row>
    <row r="350" spans="1:1" x14ac:dyDescent="0.2">
      <c r="A350" s="276"/>
    </row>
    <row r="351" spans="1:1" x14ac:dyDescent="0.2">
      <c r="A351" s="275"/>
    </row>
    <row r="352" spans="1:1" x14ac:dyDescent="0.2">
      <c r="A352" s="276"/>
    </row>
    <row r="353" spans="1:1" x14ac:dyDescent="0.2">
      <c r="A353" s="276"/>
    </row>
    <row r="354" spans="1:1" x14ac:dyDescent="0.2">
      <c r="A354" s="276"/>
    </row>
    <row r="355" spans="1:1" x14ac:dyDescent="0.2">
      <c r="A355" s="275"/>
    </row>
    <row r="356" spans="1:1" x14ac:dyDescent="0.2">
      <c r="A356" s="276"/>
    </row>
    <row r="357" spans="1:1" x14ac:dyDescent="0.2">
      <c r="A357" s="276"/>
    </row>
    <row r="358" spans="1:1" x14ac:dyDescent="0.2">
      <c r="A358" s="276"/>
    </row>
    <row r="359" spans="1:1" x14ac:dyDescent="0.2">
      <c r="A359" s="276"/>
    </row>
    <row r="360" spans="1:1" x14ac:dyDescent="0.2">
      <c r="A360" s="276"/>
    </row>
    <row r="361" spans="1:1" x14ac:dyDescent="0.2">
      <c r="A361" s="275"/>
    </row>
    <row r="362" spans="1:1" x14ac:dyDescent="0.2">
      <c r="A362" s="276"/>
    </row>
    <row r="363" spans="1:1" x14ac:dyDescent="0.2">
      <c r="A363" s="276"/>
    </row>
    <row r="364" spans="1:1" x14ac:dyDescent="0.2">
      <c r="A364" s="275"/>
    </row>
    <row r="365" spans="1:1" x14ac:dyDescent="0.2">
      <c r="A365" s="276"/>
    </row>
    <row r="366" spans="1:1" x14ac:dyDescent="0.2">
      <c r="A366" s="276"/>
    </row>
    <row r="367" spans="1:1" x14ac:dyDescent="0.2">
      <c r="A367" s="276"/>
    </row>
    <row r="368" spans="1:1" x14ac:dyDescent="0.2">
      <c r="A368" s="276"/>
    </row>
    <row r="369" spans="1:1" x14ac:dyDescent="0.2">
      <c r="A369" s="276"/>
    </row>
    <row r="370" spans="1:1" x14ac:dyDescent="0.2">
      <c r="A370" s="275"/>
    </row>
    <row r="371" spans="1:1" x14ac:dyDescent="0.2">
      <c r="A371" s="276"/>
    </row>
    <row r="372" spans="1:1" x14ac:dyDescent="0.2">
      <c r="A372" s="276"/>
    </row>
    <row r="373" spans="1:1" x14ac:dyDescent="0.2">
      <c r="A373" s="276"/>
    </row>
    <row r="374" spans="1:1" x14ac:dyDescent="0.2">
      <c r="A374" s="276"/>
    </row>
    <row r="375" spans="1:1" x14ac:dyDescent="0.2">
      <c r="A375" s="276"/>
    </row>
    <row r="376" spans="1:1" x14ac:dyDescent="0.2">
      <c r="A376" s="276"/>
    </row>
    <row r="377" spans="1:1" x14ac:dyDescent="0.2">
      <c r="A377" s="276"/>
    </row>
    <row r="378" spans="1:1" x14ac:dyDescent="0.2">
      <c r="A378" s="276"/>
    </row>
    <row r="379" spans="1:1" x14ac:dyDescent="0.2">
      <c r="A379" s="276"/>
    </row>
    <row r="380" spans="1:1" x14ac:dyDescent="0.2">
      <c r="A380" s="276"/>
    </row>
    <row r="381" spans="1:1" x14ac:dyDescent="0.2">
      <c r="A381" s="275"/>
    </row>
    <row r="382" spans="1:1" x14ac:dyDescent="0.2">
      <c r="A382" s="276"/>
    </row>
    <row r="383" spans="1:1" x14ac:dyDescent="0.2">
      <c r="A383" s="276"/>
    </row>
    <row r="384" spans="1:1" x14ac:dyDescent="0.2">
      <c r="A384" s="275"/>
    </row>
    <row r="385" spans="1:1" x14ac:dyDescent="0.2">
      <c r="A385" s="276"/>
    </row>
    <row r="386" spans="1:1" x14ac:dyDescent="0.2">
      <c r="A386" s="275"/>
    </row>
    <row r="387" spans="1:1" x14ac:dyDescent="0.2">
      <c r="A387" s="276"/>
    </row>
    <row r="388" spans="1:1" x14ac:dyDescent="0.2">
      <c r="A388" s="276"/>
    </row>
    <row r="389" spans="1:1" x14ac:dyDescent="0.2">
      <c r="A389" s="276"/>
    </row>
    <row r="390" spans="1:1" x14ac:dyDescent="0.2">
      <c r="A390" s="275"/>
    </row>
    <row r="391" spans="1:1" x14ac:dyDescent="0.2">
      <c r="A391" s="276"/>
    </row>
    <row r="392" spans="1:1" x14ac:dyDescent="0.2">
      <c r="A392" s="276"/>
    </row>
    <row r="393" spans="1:1" x14ac:dyDescent="0.2">
      <c r="A393" s="276"/>
    </row>
    <row r="394" spans="1:1" x14ac:dyDescent="0.2">
      <c r="A394" s="275"/>
    </row>
    <row r="395" spans="1:1" x14ac:dyDescent="0.2">
      <c r="A395" s="276"/>
    </row>
    <row r="396" spans="1:1" x14ac:dyDescent="0.2">
      <c r="A396" s="276"/>
    </row>
    <row r="397" spans="1:1" x14ac:dyDescent="0.2">
      <c r="A397" s="276"/>
    </row>
    <row r="398" spans="1:1" x14ac:dyDescent="0.2">
      <c r="A398" s="276"/>
    </row>
    <row r="399" spans="1:1" x14ac:dyDescent="0.2">
      <c r="A399" s="276"/>
    </row>
    <row r="400" spans="1:1" x14ac:dyDescent="0.2">
      <c r="A400" s="276"/>
    </row>
    <row r="401" spans="1:1" x14ac:dyDescent="0.2">
      <c r="A401" s="276"/>
    </row>
    <row r="402" spans="1:1" x14ac:dyDescent="0.2">
      <c r="A402" s="276"/>
    </row>
    <row r="403" spans="1:1" x14ac:dyDescent="0.2">
      <c r="A403" s="276"/>
    </row>
    <row r="404" spans="1:1" x14ac:dyDescent="0.2">
      <c r="A404" s="276"/>
    </row>
    <row r="405" spans="1:1" x14ac:dyDescent="0.2">
      <c r="A405" s="275"/>
    </row>
    <row r="406" spans="1:1" x14ac:dyDescent="0.2">
      <c r="A406" s="275"/>
    </row>
    <row r="407" spans="1:1" x14ac:dyDescent="0.2">
      <c r="A407" s="276"/>
    </row>
    <row r="408" spans="1:1" x14ac:dyDescent="0.2">
      <c r="A408" s="276"/>
    </row>
    <row r="409" spans="1:1" x14ac:dyDescent="0.2">
      <c r="A409" s="276"/>
    </row>
    <row r="410" spans="1:1" x14ac:dyDescent="0.2">
      <c r="A410" s="276"/>
    </row>
    <row r="411" spans="1:1" x14ac:dyDescent="0.2">
      <c r="A411" s="276"/>
    </row>
    <row r="412" spans="1:1" x14ac:dyDescent="0.2">
      <c r="A412" s="275"/>
    </row>
    <row r="413" spans="1:1" x14ac:dyDescent="0.2">
      <c r="A413" s="276"/>
    </row>
    <row r="414" spans="1:1" x14ac:dyDescent="0.2">
      <c r="A414" s="276"/>
    </row>
    <row r="415" spans="1:1" x14ac:dyDescent="0.2">
      <c r="A415" s="276"/>
    </row>
    <row r="416" spans="1:1" x14ac:dyDescent="0.2">
      <c r="A416" s="276"/>
    </row>
    <row r="417" spans="1:1" x14ac:dyDescent="0.2">
      <c r="A417" s="276"/>
    </row>
    <row r="418" spans="1:1" x14ac:dyDescent="0.2">
      <c r="A418" s="276"/>
    </row>
    <row r="419" spans="1:1" x14ac:dyDescent="0.2">
      <c r="A419" s="276"/>
    </row>
    <row r="420" spans="1:1" x14ac:dyDescent="0.2">
      <c r="A420" s="276"/>
    </row>
    <row r="421" spans="1:1" x14ac:dyDescent="0.2">
      <c r="A421" s="275"/>
    </row>
    <row r="422" spans="1:1" x14ac:dyDescent="0.2">
      <c r="A422" s="276"/>
    </row>
    <row r="423" spans="1:1" x14ac:dyDescent="0.2">
      <c r="A423" s="276"/>
    </row>
    <row r="424" spans="1:1" x14ac:dyDescent="0.2">
      <c r="A424" s="276"/>
    </row>
    <row r="425" spans="1:1" x14ac:dyDescent="0.2">
      <c r="A425" s="276"/>
    </row>
    <row r="426" spans="1:1" x14ac:dyDescent="0.2">
      <c r="A426" s="276"/>
    </row>
    <row r="427" spans="1:1" x14ac:dyDescent="0.2">
      <c r="A427" s="276"/>
    </row>
    <row r="428" spans="1:1" x14ac:dyDescent="0.2">
      <c r="A428" s="276"/>
    </row>
    <row r="429" spans="1:1" x14ac:dyDescent="0.2">
      <c r="A429" s="276"/>
    </row>
    <row r="430" spans="1:1" x14ac:dyDescent="0.2">
      <c r="A430" s="276"/>
    </row>
    <row r="431" spans="1:1" x14ac:dyDescent="0.2">
      <c r="A431" s="276"/>
    </row>
    <row r="432" spans="1:1" x14ac:dyDescent="0.2">
      <c r="A432" s="276"/>
    </row>
    <row r="433" spans="1:1" x14ac:dyDescent="0.2">
      <c r="A433" s="275"/>
    </row>
    <row r="434" spans="1:1" x14ac:dyDescent="0.2">
      <c r="A434" s="276"/>
    </row>
    <row r="435" spans="1:1" x14ac:dyDescent="0.2">
      <c r="A435" s="276"/>
    </row>
    <row r="436" spans="1:1" x14ac:dyDescent="0.2">
      <c r="A436" s="276"/>
    </row>
    <row r="437" spans="1:1" x14ac:dyDescent="0.2">
      <c r="A437" s="275"/>
    </row>
    <row r="438" spans="1:1" x14ac:dyDescent="0.2">
      <c r="A438" s="276"/>
    </row>
    <row r="439" spans="1:1" x14ac:dyDescent="0.2">
      <c r="A439" s="276"/>
    </row>
    <row r="440" spans="1:1" x14ac:dyDescent="0.2">
      <c r="A440" s="275"/>
    </row>
    <row r="441" spans="1:1" x14ac:dyDescent="0.2">
      <c r="A441" s="276"/>
    </row>
    <row r="442" spans="1:1" x14ac:dyDescent="0.2">
      <c r="A442" s="276"/>
    </row>
    <row r="443" spans="1:1" x14ac:dyDescent="0.2">
      <c r="A443" s="275"/>
    </row>
    <row r="444" spans="1:1" x14ac:dyDescent="0.2">
      <c r="A444" s="276"/>
    </row>
    <row r="445" spans="1:1" x14ac:dyDescent="0.2">
      <c r="A445" s="276"/>
    </row>
  </sheetData>
  <sheetProtection algorithmName="SHA-512" hashValue="BuTM9JjqnD1sH1CUHlJB1HozVJSQclHex5ftMBxuUzPlCMIlDYaympci2BXhheAtEJNGV+dNRO+RfjdX0/crkw==" saltValue="49uBG0floA1aiwPSF1NZWQ==" spinCount="100000" sheet="1" formatCells="0" formatColumns="0" formatRows="0" insertRows="0"/>
  <dataConsolidate/>
  <mergeCells count="26">
    <mergeCell ref="A13:E13"/>
    <mergeCell ref="A14:E14"/>
    <mergeCell ref="A2:E2"/>
    <mergeCell ref="F2:L2"/>
    <mergeCell ref="A3:E3"/>
    <mergeCell ref="F3:L3"/>
    <mergeCell ref="A4:E4"/>
    <mergeCell ref="F4:L4"/>
    <mergeCell ref="F13:H13"/>
    <mergeCell ref="F14:L14"/>
    <mergeCell ref="A5:E5"/>
    <mergeCell ref="F5:L5"/>
    <mergeCell ref="A6:E6"/>
    <mergeCell ref="F6:L6"/>
    <mergeCell ref="A7:E7"/>
    <mergeCell ref="F7:L7"/>
    <mergeCell ref="A11:E11"/>
    <mergeCell ref="A12:E12"/>
    <mergeCell ref="A8:E8"/>
    <mergeCell ref="F8:L8"/>
    <mergeCell ref="A9:E9"/>
    <mergeCell ref="F9:H9"/>
    <mergeCell ref="A10:E10"/>
    <mergeCell ref="F10:H10"/>
    <mergeCell ref="F11:H11"/>
    <mergeCell ref="F12:H12"/>
  </mergeCells>
  <conditionalFormatting sqref="L19:L56">
    <cfRule type="containsText" dxfId="0" priority="1" stopIfTrue="1" operator="containsText" text="N/A">
      <formula>NOT(ISERROR(SEARCH("N/A",L19)))</formula>
    </cfRule>
  </conditionalFormatting>
  <dataValidations count="7">
    <dataValidation type="list" allowBlank="1" showInputMessage="1" showErrorMessage="1" prompt="If an existing BMP that is providing treatement and/or flow control is going to be modified by the project, the same amount and level of treatment shall be re-established by the new or modified BMP. " sqref="O19:O56" xr:uid="{00000000-0002-0000-0800-000000000000}">
      <formula1>"YES,NO"</formula1>
    </dataValidation>
    <dataValidation type="list" allowBlank="1" showInputMessage="1" showErrorMessage="1" errorTitle="SELECT FROM LIST" sqref="J19:J56" xr:uid="{00000000-0002-0000-0800-000001000000}">
      <formula1>"Modified,Completely Removed"</formula1>
    </dataValidation>
    <dataValidation type="list" allowBlank="1" showInputMessage="1" showErrorMessage="1" errorTitle="STORMWATER BMP TYPE" error="SELECT BMP TYPE FROM DROP DOWN MENU" promptTitle="Stormwater BMP Type" prompt="SELECT THE STORMWATER BMP TYPE; FOR CATEGORY 1 BMPS, ADDITIONAL APPROVAL FROM THE REGION HYDRAULICS OFFICE AND LOCAL AREA MAINTENANCE SUPERINTENDANT IS NEEDED" sqref="I19:I56" xr:uid="{00000000-0002-0000-0800-000002000000}">
      <formula1>STORMWATERBMPS</formula1>
    </dataValidation>
    <dataValidation type="list" allowBlank="1" showInputMessage="1" showErrorMessage="1" errorTitle="SELECT FROM DROP DOWN LIST" promptTitle="SELECT STATE ROUTE" sqref="A19:A56" xr:uid="{00000000-0002-0000-0800-000003000000}">
      <formula1>STATEROUTES</formula1>
    </dataValidation>
    <dataValidation type="custom" allowBlank="1" showInputMessage="1" showErrorMessage="1" sqref="H73 H60" xr:uid="{00000000-0002-0000-0800-000004000000}">
      <formula1>"="</formula1>
    </dataValidation>
    <dataValidation allowBlank="1" showInputMessage="1" showErrorMessage="1" promptTitle="Stormwater BMP Type" prompt="BMPs should be slected from the Highway Runoff Manual M31-16. If experimental BMPs are being evaluated, or Ecology approved BMPs not in the HRM are being used, contact WSDOT HQ Stormwater &amp; Watersheds Program to inform of this evaluation/use._x000a_" sqref="P3" xr:uid="{00000000-0002-0000-0800-000005000000}"/>
    <dataValidation type="list" allowBlank="1" showInputMessage="1" showErrorMessage="1" sqref="F13:H13" xr:uid="{00000000-0002-0000-0800-000006000000}">
      <formula1>"YES,NO"</formula1>
    </dataValidation>
  </dataValidations>
  <hyperlinks>
    <hyperlink ref="A72" r:id="rId1" xr:uid="{00000000-0004-0000-0800-000000000000}"/>
  </hyperlinks>
  <printOptions horizontalCentered="1" verticalCentered="1"/>
  <pageMargins left="0.2" right="0.2" top="0.25" bottom="0.21" header="0.5" footer="0.18"/>
  <pageSetup paperSize="3" scale="65" fitToHeight="0" orientation="landscape" r:id="rId2"/>
  <headerFooter alignWithMargins="0">
    <oddFooter>&amp;L&amp;F&amp;R&amp;D  &amp;T  Version 6.2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47"/>
  <sheetViews>
    <sheetView zoomScaleNormal="100" workbookViewId="0">
      <selection activeCell="A7" sqref="A7"/>
    </sheetView>
  </sheetViews>
  <sheetFormatPr defaultRowHeight="12.75" x14ac:dyDescent="0.2"/>
  <cols>
    <col min="1" max="1" width="43.28515625" customWidth="1"/>
    <col min="2" max="4" width="13.140625" customWidth="1"/>
    <col min="5" max="5" width="12.28515625" customWidth="1"/>
    <col min="6" max="6" width="22.7109375" customWidth="1"/>
    <col min="9" max="9" width="10.140625" customWidth="1"/>
    <col min="13" max="14" width="9.140625" style="417"/>
    <col min="15" max="15" width="3.7109375" style="417" customWidth="1"/>
    <col min="16" max="20" width="9.140625" style="417"/>
    <col min="21" max="21" width="8.85546875" style="417"/>
    <col min="22" max="22" width="9.140625" style="417"/>
  </cols>
  <sheetData>
    <row r="1" spans="1:9" ht="15" x14ac:dyDescent="0.2">
      <c r="A1" s="376" t="s">
        <v>197</v>
      </c>
    </row>
    <row r="3" spans="1:9" ht="13.5" thickBot="1" x14ac:dyDescent="0.25">
      <c r="G3" s="300"/>
      <c r="H3" s="403"/>
    </row>
    <row r="4" spans="1:9" ht="18.75" thickBot="1" x14ac:dyDescent="0.3">
      <c r="A4" s="86" t="s">
        <v>280</v>
      </c>
      <c r="F4" s="372"/>
      <c r="G4" s="373" t="s">
        <v>262</v>
      </c>
      <c r="H4" s="373"/>
      <c r="I4" s="374"/>
    </row>
    <row r="5" spans="1:9" x14ac:dyDescent="0.2">
      <c r="A5" s="68"/>
      <c r="F5" s="381"/>
      <c r="G5" s="382" t="s">
        <v>234</v>
      </c>
      <c r="H5" s="382" t="s">
        <v>235</v>
      </c>
      <c r="I5" s="383" t="s">
        <v>236</v>
      </c>
    </row>
    <row r="6" spans="1:9" x14ac:dyDescent="0.2">
      <c r="A6" s="375" t="s">
        <v>202</v>
      </c>
      <c r="B6" s="375" t="s">
        <v>203</v>
      </c>
      <c r="C6" s="375" t="s">
        <v>204</v>
      </c>
      <c r="D6" s="415"/>
      <c r="E6" s="415"/>
      <c r="F6" s="384" t="s">
        <v>263</v>
      </c>
      <c r="G6" s="371">
        <f>SUMIFS($C7:$C47,$A7:$A47,"Catch Basin Type 1*",$B7:$B47,"ADD")</f>
        <v>0</v>
      </c>
      <c r="H6" s="371">
        <f>SUMIFS($C7:$C47,$A7:$A47,"Catch Basin Type 1*",$B7:$B47,"REMOVE")</f>
        <v>0</v>
      </c>
      <c r="I6" s="385">
        <f>SUMIFS($C7:$C47,$A7:$A47,"Catch Basin Type 1*",$B7:$B47,"ABANDON")</f>
        <v>0</v>
      </c>
    </row>
    <row r="7" spans="1:9" x14ac:dyDescent="0.2">
      <c r="A7" s="379"/>
      <c r="B7" s="380"/>
      <c r="C7" s="379"/>
      <c r="D7" s="416"/>
      <c r="E7" s="416"/>
      <c r="F7" s="384" t="s">
        <v>264</v>
      </c>
      <c r="G7" s="371">
        <f>SUMIFS($C7:$C47,$A7:$A47,"Catch Basin Type 2*",$B7:$B47,"ADD")</f>
        <v>0</v>
      </c>
      <c r="H7" s="371">
        <f>SUMIFS($C7:$C47,$A7:$A47,"Catch Basin Type 2*",$B7:$B47,"REMOVE")</f>
        <v>0</v>
      </c>
      <c r="I7" s="385">
        <f>SUMIFS($C7:$C47,$A7:$A47,"Catch Basin Type 2*",$B7:$B47,"ABANDON")</f>
        <v>0</v>
      </c>
    </row>
    <row r="8" spans="1:9" x14ac:dyDescent="0.2">
      <c r="A8" s="379"/>
      <c r="B8" s="380"/>
      <c r="C8" s="379"/>
      <c r="D8" s="416"/>
      <c r="E8" s="416"/>
      <c r="F8" s="384" t="s">
        <v>265</v>
      </c>
      <c r="G8" s="371">
        <f>SUMIFS($C7:$C47,$A7:$A47,"Manhole Type 1*",$B7:$B47,"ADD")</f>
        <v>0</v>
      </c>
      <c r="H8" s="371">
        <f>SUMIFS($C7:$C47,$A7:$A47,"Manhole Type 1*",$B7:$B47,"REMOVE")</f>
        <v>0</v>
      </c>
      <c r="I8" s="385">
        <f>SUMIFS($C7:$C47,$A7:$A47,"Manhole Type 1*",$B7:$B47,"ABANDON")</f>
        <v>0</v>
      </c>
    </row>
    <row r="9" spans="1:9" x14ac:dyDescent="0.2">
      <c r="A9" s="379"/>
      <c r="B9" s="380"/>
      <c r="C9" s="379"/>
      <c r="D9" s="416"/>
      <c r="E9" s="416"/>
      <c r="F9" s="384" t="s">
        <v>266</v>
      </c>
      <c r="G9" s="371">
        <f>SUMIFS($C7:$C47,$A7:$A47,"Manhole Type 2*",$B7:$B47,"ADD")</f>
        <v>0</v>
      </c>
      <c r="H9" s="371">
        <f>SUMIFS($C7:$C47,$A7:$A47,"Manhole Type 2*",$B7:$B47,"REMOVE")</f>
        <v>0</v>
      </c>
      <c r="I9" s="385">
        <f>SUMIFS($C7:$C47,$A7:$A47,"Manhole Type 2*",$B7:$B47,"ABANDON")</f>
        <v>0</v>
      </c>
    </row>
    <row r="10" spans="1:9" x14ac:dyDescent="0.2">
      <c r="A10" s="379"/>
      <c r="B10" s="380"/>
      <c r="C10" s="379"/>
      <c r="D10" s="416"/>
      <c r="E10" s="416"/>
      <c r="F10" s="384" t="s">
        <v>267</v>
      </c>
      <c r="G10" s="371">
        <f>SUMIFS($C7:$C47,$A7:$A47,"Manhole Type 3*",$B7:$B47,"ADD")</f>
        <v>0</v>
      </c>
      <c r="H10" s="371">
        <f>SUMIFS($C7:$C47,$A7:$A47,"Manhole Type 3*",$B7:$B47,"REMOVE")</f>
        <v>0</v>
      </c>
      <c r="I10" s="385">
        <f>SUMIFS($C7:$C47,$A7:$A47,"Manhole Type 3*",$B7:$B47,"ABANDON")</f>
        <v>0</v>
      </c>
    </row>
    <row r="11" spans="1:9" x14ac:dyDescent="0.2">
      <c r="A11" s="379"/>
      <c r="B11" s="380"/>
      <c r="C11" s="379"/>
      <c r="D11" s="416"/>
      <c r="E11" s="416"/>
      <c r="F11" s="384" t="s">
        <v>268</v>
      </c>
      <c r="G11" s="371">
        <f>SUMIFS($C7:$C47,$A7:$A47,"Combination Inlet*",$B7:$B47,"ADD")</f>
        <v>0</v>
      </c>
      <c r="H11" s="371">
        <f>SUMIFS($C7:$C47,$A7:$A47,"Combination Inlet*",$B7:$B47,"REMOVE")</f>
        <v>0</v>
      </c>
      <c r="I11" s="385">
        <f>SUMIFS($C7:$C47,$A7:$A47,"Combination Inlet*",$B7:$B47,"ABANDON")</f>
        <v>0</v>
      </c>
    </row>
    <row r="12" spans="1:9" x14ac:dyDescent="0.2">
      <c r="A12" s="379"/>
      <c r="B12" s="380"/>
      <c r="C12" s="379"/>
      <c r="D12" s="416"/>
      <c r="E12" s="416"/>
      <c r="F12" s="384" t="s">
        <v>269</v>
      </c>
      <c r="G12" s="371">
        <f>SUMIFS($C7:$C47,$A7:$A47,"Concrete Inlet",$B7:$B47,"ADD")</f>
        <v>0</v>
      </c>
      <c r="H12" s="371">
        <f>SUMIFS($C7:$C47,$A7:$A47,"Concrete Inlet",$B7:$B47,"REMOVE")</f>
        <v>0</v>
      </c>
      <c r="I12" s="385">
        <f>SUMIFS($C7:$C47,$A7:$A47,"Concrete Inlet",$B7:$B47,"ABANDON")</f>
        <v>0</v>
      </c>
    </row>
    <row r="13" spans="1:9" x14ac:dyDescent="0.2">
      <c r="A13" s="379"/>
      <c r="B13" s="380"/>
      <c r="C13" s="379"/>
      <c r="D13" s="416"/>
      <c r="E13" s="416"/>
      <c r="F13" s="384" t="s">
        <v>270</v>
      </c>
      <c r="G13" s="371">
        <f>SUMIFS($C7:$C47,$A7:$A47,"Grate Inlet Type 1*",$B7:$B47,"ADD")</f>
        <v>0</v>
      </c>
      <c r="H13" s="371">
        <f>SUMIFS($C7:$C47,$A7:$A47,"Grate Inlet Type 1*",$B7:$B47,"REMOVE")</f>
        <v>0</v>
      </c>
      <c r="I13" s="385">
        <f>SUMIFS($C7:$C47,$A7:$A47,"Grate Inlet Type 1*",$B7:$B47,"ABANDON")</f>
        <v>0</v>
      </c>
    </row>
    <row r="14" spans="1:9" x14ac:dyDescent="0.2">
      <c r="A14" s="379"/>
      <c r="B14" s="380"/>
      <c r="C14" s="379"/>
      <c r="D14" s="416"/>
      <c r="E14" s="416"/>
      <c r="F14" s="384" t="s">
        <v>271</v>
      </c>
      <c r="G14" s="371">
        <f>SUMIFS($C7:$C47,$A7:$A47,"Grate Inlet Type 2*",$B7:$B47,"ADD")</f>
        <v>0</v>
      </c>
      <c r="H14" s="371">
        <f>SUMIFS($C7:$C47,$A7:$A47,"Grate Inlet Type 2*",$B7:$B47,"REMOVE")</f>
        <v>0</v>
      </c>
      <c r="I14" s="385">
        <f>SUMIFS($C7:$C47,$A7:$A47,"Grate Inlet Type 2*",$B7:$B47,"ABANDON")</f>
        <v>0</v>
      </c>
    </row>
    <row r="15" spans="1:9" x14ac:dyDescent="0.2">
      <c r="A15" s="379"/>
      <c r="B15" s="380"/>
      <c r="C15" s="379"/>
      <c r="D15" s="416"/>
      <c r="E15" s="416"/>
      <c r="F15" s="384" t="s">
        <v>272</v>
      </c>
      <c r="G15" s="371">
        <f>SUMIFS($C7:$C47,$A7:$A47,"Drop Inlet Type 1*",$B7:$B47,"ADD")</f>
        <v>0</v>
      </c>
      <c r="H15" s="371">
        <f>SUMIFS($C7:$C47,$A7:$A47,"Drop Inlet Type 1*",$B7:$B47,"REMOVE")</f>
        <v>0</v>
      </c>
      <c r="I15" s="385">
        <f>SUMIFS($C7:$C47,$A7:$A47,"Drop Inlet Type 1*",$B7:$B47,"ABANDON")</f>
        <v>0</v>
      </c>
    </row>
    <row r="16" spans="1:9" ht="13.5" thickBot="1" x14ac:dyDescent="0.25">
      <c r="A16" s="379"/>
      <c r="B16" s="380"/>
      <c r="C16" s="379"/>
      <c r="D16" s="416"/>
      <c r="E16" s="416"/>
      <c r="F16" s="386" t="s">
        <v>273</v>
      </c>
      <c r="G16" s="387">
        <f>SUMIFS($C7:$C47,$A7:$A47,"Drop Inlet Type 2*",$B7:$B47,"ADD")</f>
        <v>0</v>
      </c>
      <c r="H16" s="387">
        <f>SUMIFS($C7:$C47,$A7:$A47,"Drop Inlet Type 2*",$B7:$B47,"REMOVE")</f>
        <v>0</v>
      </c>
      <c r="I16" s="388">
        <f>SUMIFS($C7:$C47,$A7:$A47,"Drop Inlet Type 2*",$B7:$B47,"ABANDON")</f>
        <v>0</v>
      </c>
    </row>
    <row r="17" spans="1:8" x14ac:dyDescent="0.2">
      <c r="A17" s="379"/>
      <c r="B17" s="380"/>
      <c r="C17" s="379"/>
      <c r="D17" s="416"/>
      <c r="E17" s="416"/>
    </row>
    <row r="18" spans="1:8" x14ac:dyDescent="0.2">
      <c r="A18" s="379"/>
      <c r="B18" s="380"/>
      <c r="C18" s="379"/>
      <c r="D18" s="416"/>
      <c r="E18" s="416"/>
      <c r="G18" s="92" t="s">
        <v>291</v>
      </c>
      <c r="H18" s="402">
        <v>6.2</v>
      </c>
    </row>
    <row r="19" spans="1:8" x14ac:dyDescent="0.2">
      <c r="A19" s="379"/>
      <c r="B19" s="380"/>
      <c r="C19" s="379"/>
    </row>
    <row r="20" spans="1:8" x14ac:dyDescent="0.2">
      <c r="A20" s="379"/>
      <c r="B20" s="380"/>
      <c r="C20" s="379"/>
    </row>
    <row r="21" spans="1:8" x14ac:dyDescent="0.2">
      <c r="A21" s="379"/>
      <c r="B21" s="380"/>
      <c r="C21" s="379"/>
    </row>
    <row r="22" spans="1:8" x14ac:dyDescent="0.2">
      <c r="A22" s="379"/>
      <c r="B22" s="380"/>
      <c r="C22" s="379"/>
    </row>
    <row r="23" spans="1:8" x14ac:dyDescent="0.2">
      <c r="A23" s="379"/>
      <c r="B23" s="380"/>
      <c r="C23" s="379"/>
    </row>
    <row r="24" spans="1:8" x14ac:dyDescent="0.2">
      <c r="A24" s="379"/>
      <c r="B24" s="380"/>
      <c r="C24" s="379"/>
    </row>
    <row r="25" spans="1:8" x14ac:dyDescent="0.2">
      <c r="A25" s="379"/>
      <c r="B25" s="380"/>
      <c r="C25" s="379"/>
    </row>
    <row r="26" spans="1:8" x14ac:dyDescent="0.2">
      <c r="A26" s="379"/>
      <c r="B26" s="380"/>
      <c r="C26" s="379"/>
    </row>
    <row r="27" spans="1:8" x14ac:dyDescent="0.2">
      <c r="A27" s="379"/>
      <c r="B27" s="380"/>
      <c r="C27" s="379"/>
    </row>
    <row r="28" spans="1:8" x14ac:dyDescent="0.2">
      <c r="A28" s="379"/>
      <c r="B28" s="380"/>
      <c r="C28" s="379"/>
    </row>
    <row r="29" spans="1:8" x14ac:dyDescent="0.2">
      <c r="A29" s="379"/>
      <c r="B29" s="380"/>
      <c r="C29" s="379"/>
    </row>
    <row r="30" spans="1:8" x14ac:dyDescent="0.2">
      <c r="A30" s="379"/>
      <c r="B30" s="380"/>
      <c r="C30" s="379"/>
    </row>
    <row r="31" spans="1:8" x14ac:dyDescent="0.2">
      <c r="A31" s="379"/>
      <c r="B31" s="380"/>
      <c r="C31" s="379"/>
    </row>
    <row r="32" spans="1:8" x14ac:dyDescent="0.2">
      <c r="A32" s="379"/>
      <c r="B32" s="380"/>
      <c r="C32" s="379"/>
    </row>
    <row r="33" spans="1:3" x14ac:dyDescent="0.2">
      <c r="A33" s="379"/>
      <c r="B33" s="380"/>
      <c r="C33" s="379"/>
    </row>
    <row r="34" spans="1:3" x14ac:dyDescent="0.2">
      <c r="A34" s="379"/>
      <c r="B34" s="380"/>
      <c r="C34" s="379"/>
    </row>
    <row r="35" spans="1:3" x14ac:dyDescent="0.2">
      <c r="A35" s="379"/>
      <c r="B35" s="380"/>
      <c r="C35" s="379"/>
    </row>
    <row r="36" spans="1:3" x14ac:dyDescent="0.2">
      <c r="A36" s="379"/>
      <c r="B36" s="380"/>
      <c r="C36" s="379"/>
    </row>
    <row r="37" spans="1:3" x14ac:dyDescent="0.2">
      <c r="A37" s="379"/>
      <c r="B37" s="380"/>
      <c r="C37" s="379"/>
    </row>
    <row r="38" spans="1:3" x14ac:dyDescent="0.2">
      <c r="A38" s="379"/>
      <c r="B38" s="380"/>
      <c r="C38" s="379"/>
    </row>
    <row r="39" spans="1:3" x14ac:dyDescent="0.2">
      <c r="A39" s="379"/>
      <c r="B39" s="380"/>
      <c r="C39" s="379"/>
    </row>
    <row r="40" spans="1:3" x14ac:dyDescent="0.2">
      <c r="A40" s="379"/>
      <c r="B40" s="380"/>
      <c r="C40" s="379"/>
    </row>
    <row r="41" spans="1:3" x14ac:dyDescent="0.2">
      <c r="A41" s="379"/>
      <c r="B41" s="380"/>
      <c r="C41" s="379"/>
    </row>
    <row r="42" spans="1:3" x14ac:dyDescent="0.2">
      <c r="A42" s="379"/>
      <c r="B42" s="380"/>
      <c r="C42" s="379"/>
    </row>
    <row r="43" spans="1:3" x14ac:dyDescent="0.2">
      <c r="A43" s="379"/>
      <c r="B43" s="380"/>
      <c r="C43" s="379"/>
    </row>
    <row r="44" spans="1:3" x14ac:dyDescent="0.2">
      <c r="A44" s="379"/>
      <c r="B44" s="380"/>
      <c r="C44" s="379"/>
    </row>
    <row r="45" spans="1:3" x14ac:dyDescent="0.2">
      <c r="A45" s="379"/>
      <c r="B45" s="380"/>
      <c r="C45" s="379"/>
    </row>
    <row r="46" spans="1:3" x14ac:dyDescent="0.2">
      <c r="A46" s="379"/>
      <c r="B46" s="380"/>
      <c r="C46" s="379"/>
    </row>
    <row r="47" spans="1:3" x14ac:dyDescent="0.2">
      <c r="A47" s="379"/>
      <c r="B47" s="380"/>
      <c r="C47" s="379"/>
    </row>
  </sheetData>
  <sheetProtection algorithmName="SHA-512" hashValue="S/47THxitZlfwpd/4TLboQTSLt8/Ub6SHtxr0F7COOPXsXiCw0Dw0DaU2IFiSrX9jOrWSf6vucj0SVQZJrNADg==" saltValue="UMyRxwYXgozQm52e9D+YEA==" spinCount="100000" sheet="1" objects="1" scenarios="1"/>
  <dataValidations count="1">
    <dataValidation type="list" allowBlank="1" showInputMessage="1" showErrorMessage="1" sqref="B7:B47" xr:uid="{00000000-0002-0000-0900-000000000000}">
      <formula1>"ADD,REMOVE,ABANDON"</formula1>
    </dataValidation>
  </dataValidations>
  <printOptions horizontalCentered="1"/>
  <pageMargins left="0.2" right="0.2" top="0.25" bottom="0.5" header="0.3" footer="0.3"/>
  <pageSetup scale="72" orientation="portrait" r:id="rId1"/>
  <headerFooter>
    <oddFooter>&amp;L&amp;F&amp;R&amp;D   &amp;T   Version 6.2</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LISTS_HIDDEN!$G$1:$G$497</xm:f>
          </x14:formula1>
          <xm:sqref>C7:C47 E7:E18</xm:sqref>
        </x14:dataValidation>
        <x14:dataValidation type="list" allowBlank="1" showInputMessage="1" showErrorMessage="1" xr:uid="{00000000-0002-0000-0900-000002000000}">
          <x14:formula1>
            <xm:f>LISTS_HIDDEN!$D$197:$D$232</xm:f>
          </x14:formula1>
          <xm:sqref>A7:A47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16"/>
  <sheetViews>
    <sheetView zoomScale="70" zoomScaleNormal="70" workbookViewId="0">
      <selection activeCell="A6" sqref="A6"/>
    </sheetView>
  </sheetViews>
  <sheetFormatPr defaultRowHeight="12.75" x14ac:dyDescent="0.2"/>
  <cols>
    <col min="1" max="1" width="22.85546875" customWidth="1"/>
    <col min="4" max="4" width="151.28515625" customWidth="1"/>
  </cols>
  <sheetData>
    <row r="1" spans="1:20" x14ac:dyDescent="0.2">
      <c r="A1" t="s">
        <v>327</v>
      </c>
      <c r="B1">
        <v>6.3</v>
      </c>
      <c r="C1" t="s">
        <v>328</v>
      </c>
    </row>
    <row r="3" spans="1:20" x14ac:dyDescent="0.2">
      <c r="A3" t="s">
        <v>323</v>
      </c>
      <c r="B3" t="s">
        <v>324</v>
      </c>
      <c r="C3" t="s">
        <v>0</v>
      </c>
    </row>
    <row r="4" spans="1:20" ht="409.6" customHeight="1" x14ac:dyDescent="0.2">
      <c r="A4" s="432">
        <v>43586</v>
      </c>
      <c r="B4" s="433">
        <v>6.1</v>
      </c>
      <c r="D4" s="434" t="s">
        <v>325</v>
      </c>
      <c r="E4" s="434"/>
      <c r="F4" s="434"/>
      <c r="G4" s="434"/>
      <c r="H4" s="434"/>
      <c r="I4" s="434"/>
      <c r="J4" s="434"/>
      <c r="K4" s="434"/>
      <c r="L4" s="434"/>
      <c r="M4" s="434"/>
      <c r="N4" s="434"/>
      <c r="O4" s="434"/>
      <c r="P4" s="434"/>
      <c r="Q4" s="434"/>
      <c r="R4" s="434"/>
      <c r="S4" s="434"/>
      <c r="T4" s="434"/>
    </row>
    <row r="5" spans="1:20" x14ac:dyDescent="0.2">
      <c r="A5" s="430">
        <v>43741</v>
      </c>
      <c r="B5" s="431">
        <v>6.2</v>
      </c>
      <c r="D5" s="418" t="s">
        <v>326</v>
      </c>
      <c r="E5" s="418"/>
      <c r="F5" s="418"/>
      <c r="G5" s="418"/>
      <c r="H5" s="418"/>
      <c r="I5" s="418"/>
      <c r="J5" s="418"/>
      <c r="K5" s="418"/>
      <c r="L5" s="418"/>
      <c r="M5" s="418"/>
      <c r="N5" s="418"/>
      <c r="O5" s="418"/>
      <c r="P5" s="418"/>
      <c r="Q5" s="418"/>
      <c r="R5" s="418"/>
    </row>
    <row r="6" spans="1:20" ht="25.5" x14ac:dyDescent="0.2">
      <c r="A6" s="368">
        <v>43818</v>
      </c>
      <c r="B6">
        <v>6.3</v>
      </c>
      <c r="D6" s="418" t="s">
        <v>329</v>
      </c>
      <c r="E6" s="418"/>
      <c r="F6" s="418"/>
      <c r="G6" s="418"/>
      <c r="H6" s="418"/>
      <c r="I6" s="418"/>
      <c r="J6" s="418"/>
      <c r="K6" s="418"/>
      <c r="L6" s="418"/>
      <c r="M6" s="418"/>
      <c r="N6" s="418"/>
      <c r="O6" s="418"/>
      <c r="P6" s="418"/>
      <c r="Q6" s="418"/>
      <c r="R6" s="418"/>
    </row>
    <row r="7" spans="1:20" x14ac:dyDescent="0.2">
      <c r="D7" s="418"/>
      <c r="E7" s="418"/>
      <c r="F7" s="418"/>
      <c r="G7" s="418"/>
      <c r="H7" s="418"/>
      <c r="I7" s="418"/>
      <c r="J7" s="418"/>
      <c r="K7" s="418"/>
      <c r="L7" s="418"/>
      <c r="M7" s="418"/>
      <c r="N7" s="418"/>
      <c r="O7" s="418"/>
      <c r="P7" s="418"/>
      <c r="Q7" s="418"/>
      <c r="R7" s="418"/>
    </row>
    <row r="8" spans="1:20" x14ac:dyDescent="0.2">
      <c r="D8" s="418"/>
      <c r="E8" s="418"/>
      <c r="F8" s="418"/>
      <c r="G8" s="418"/>
      <c r="H8" s="418"/>
      <c r="I8" s="418"/>
      <c r="J8" s="418"/>
      <c r="K8" s="418"/>
      <c r="L8" s="418"/>
      <c r="M8" s="418"/>
      <c r="N8" s="418"/>
      <c r="O8" s="418"/>
      <c r="P8" s="418"/>
      <c r="Q8" s="418"/>
      <c r="R8" s="418"/>
    </row>
    <row r="9" spans="1:20" x14ac:dyDescent="0.2">
      <c r="D9" s="418"/>
      <c r="E9" s="418"/>
      <c r="F9" s="418"/>
      <c r="G9" s="418"/>
      <c r="H9" s="418"/>
      <c r="I9" s="418"/>
      <c r="J9" s="418"/>
      <c r="K9" s="418"/>
      <c r="L9" s="418"/>
      <c r="M9" s="418"/>
      <c r="N9" s="418"/>
      <c r="O9" s="418"/>
      <c r="P9" s="418"/>
      <c r="Q9" s="418"/>
      <c r="R9" s="418"/>
    </row>
    <row r="10" spans="1:20" x14ac:dyDescent="0.2">
      <c r="D10" s="418"/>
      <c r="E10" s="418"/>
      <c r="F10" s="418"/>
      <c r="G10" s="418"/>
      <c r="H10" s="418"/>
      <c r="I10" s="418"/>
      <c r="J10" s="418"/>
      <c r="K10" s="418"/>
      <c r="L10" s="418"/>
      <c r="M10" s="418"/>
      <c r="N10" s="418"/>
      <c r="O10" s="418"/>
      <c r="P10" s="418"/>
      <c r="Q10" s="418"/>
      <c r="R10" s="418"/>
    </row>
    <row r="11" spans="1:20" x14ac:dyDescent="0.2">
      <c r="D11" s="418"/>
      <c r="E11" s="418"/>
      <c r="F11" s="418"/>
      <c r="G11" s="418"/>
      <c r="H11" s="418"/>
      <c r="I11" s="418"/>
      <c r="J11" s="418"/>
      <c r="K11" s="418"/>
      <c r="L11" s="418"/>
      <c r="M11" s="418"/>
      <c r="N11" s="418"/>
      <c r="O11" s="418"/>
      <c r="P11" s="418"/>
      <c r="Q11" s="418"/>
      <c r="R11" s="418"/>
    </row>
    <row r="12" spans="1:20" x14ac:dyDescent="0.2">
      <c r="D12" s="418"/>
      <c r="E12" s="418"/>
      <c r="F12" s="418"/>
      <c r="G12" s="418"/>
      <c r="H12" s="418"/>
      <c r="I12" s="418"/>
      <c r="J12" s="418"/>
      <c r="K12" s="418"/>
      <c r="L12" s="418"/>
      <c r="M12" s="418"/>
      <c r="N12" s="418"/>
      <c r="O12" s="418"/>
      <c r="P12" s="418"/>
      <c r="Q12" s="418"/>
      <c r="R12" s="418"/>
    </row>
    <row r="13" spans="1:20" x14ac:dyDescent="0.2">
      <c r="D13" s="418"/>
      <c r="E13" s="418"/>
      <c r="F13" s="418"/>
      <c r="G13" s="418"/>
      <c r="H13" s="418"/>
      <c r="I13" s="418"/>
      <c r="J13" s="418"/>
      <c r="K13" s="418"/>
      <c r="L13" s="418"/>
      <c r="M13" s="418"/>
      <c r="N13" s="418"/>
      <c r="O13" s="418"/>
      <c r="P13" s="418"/>
      <c r="Q13" s="418"/>
      <c r="R13" s="418"/>
    </row>
    <row r="14" spans="1:20" x14ac:dyDescent="0.2">
      <c r="D14" s="418"/>
      <c r="E14" s="418"/>
      <c r="F14" s="418"/>
      <c r="G14" s="418"/>
      <c r="H14" s="418"/>
      <c r="I14" s="418"/>
      <c r="J14" s="418"/>
      <c r="K14" s="418"/>
      <c r="L14" s="418"/>
      <c r="M14" s="418"/>
      <c r="N14" s="418"/>
      <c r="O14" s="418"/>
      <c r="P14" s="418"/>
      <c r="Q14" s="418"/>
      <c r="R14" s="418"/>
    </row>
    <row r="15" spans="1:20" x14ac:dyDescent="0.2">
      <c r="D15" s="418"/>
      <c r="E15" s="418"/>
      <c r="F15" s="418"/>
      <c r="G15" s="418"/>
      <c r="H15" s="418"/>
      <c r="I15" s="418"/>
      <c r="J15" s="418"/>
      <c r="K15" s="418"/>
      <c r="L15" s="418"/>
      <c r="M15" s="418"/>
      <c r="N15" s="418"/>
      <c r="O15" s="418"/>
      <c r="P15" s="418"/>
      <c r="Q15" s="418"/>
      <c r="R15" s="418"/>
    </row>
    <row r="16" spans="1:20" x14ac:dyDescent="0.2">
      <c r="D16" s="418"/>
      <c r="E16" s="418"/>
      <c r="F16" s="418"/>
      <c r="G16" s="418"/>
      <c r="H16" s="418"/>
      <c r="I16" s="418"/>
      <c r="J16" s="418"/>
      <c r="K16" s="418"/>
      <c r="L16" s="418"/>
      <c r="M16" s="418"/>
      <c r="N16" s="418"/>
      <c r="O16" s="418"/>
      <c r="P16" s="418"/>
      <c r="Q16" s="418"/>
      <c r="R16" s="418"/>
    </row>
  </sheetData>
  <mergeCells count="1">
    <mergeCell ref="D4:T4"/>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97"/>
  <sheetViews>
    <sheetView workbookViewId="0">
      <selection activeCell="B3" sqref="B3"/>
    </sheetView>
  </sheetViews>
  <sheetFormatPr defaultRowHeight="12.75" x14ac:dyDescent="0.2"/>
  <cols>
    <col min="3" max="3" width="10.28515625" customWidth="1"/>
    <col min="4" max="4" width="44.140625" customWidth="1"/>
    <col min="17" max="17" width="9.140625" style="277" customWidth="1"/>
  </cols>
  <sheetData>
    <row r="1" spans="1:17" x14ac:dyDescent="0.2">
      <c r="G1">
        <v>1</v>
      </c>
      <c r="Q1" s="275"/>
    </row>
    <row r="2" spans="1:17" x14ac:dyDescent="0.2">
      <c r="A2" s="275">
        <v>2</v>
      </c>
      <c r="B2" s="68"/>
      <c r="G2">
        <v>2</v>
      </c>
      <c r="Q2" s="275"/>
    </row>
    <row r="3" spans="1:17" x14ac:dyDescent="0.2">
      <c r="A3" s="276">
        <v>3</v>
      </c>
      <c r="B3" s="68" t="s">
        <v>112</v>
      </c>
      <c r="G3">
        <v>3</v>
      </c>
      <c r="Q3" s="275"/>
    </row>
    <row r="4" spans="1:17" x14ac:dyDescent="0.2">
      <c r="A4" s="276">
        <v>4</v>
      </c>
      <c r="B4" s="68" t="s">
        <v>113</v>
      </c>
      <c r="G4">
        <v>4</v>
      </c>
      <c r="Q4" s="275"/>
    </row>
    <row r="5" spans="1:17" x14ac:dyDescent="0.2">
      <c r="A5" s="276">
        <v>5</v>
      </c>
      <c r="B5" s="68" t="s">
        <v>115</v>
      </c>
      <c r="G5">
        <v>5</v>
      </c>
      <c r="Q5" s="276"/>
    </row>
    <row r="6" spans="1:17" x14ac:dyDescent="0.2">
      <c r="A6" s="276">
        <v>6</v>
      </c>
      <c r="B6" s="68" t="s">
        <v>114</v>
      </c>
      <c r="G6">
        <v>6</v>
      </c>
      <c r="Q6" s="276"/>
    </row>
    <row r="7" spans="1:17" x14ac:dyDescent="0.2">
      <c r="A7" s="276">
        <v>7</v>
      </c>
      <c r="B7" s="68" t="s">
        <v>124</v>
      </c>
      <c r="G7">
        <v>7</v>
      </c>
      <c r="Q7" s="275"/>
    </row>
    <row r="8" spans="1:17" x14ac:dyDescent="0.2">
      <c r="A8" s="276">
        <v>8</v>
      </c>
      <c r="B8" s="68" t="s">
        <v>116</v>
      </c>
      <c r="G8">
        <v>8</v>
      </c>
      <c r="Q8" s="276"/>
    </row>
    <row r="9" spans="1:17" x14ac:dyDescent="0.2">
      <c r="A9" s="276">
        <v>9</v>
      </c>
      <c r="B9" s="68" t="s">
        <v>117</v>
      </c>
      <c r="G9">
        <v>9</v>
      </c>
      <c r="Q9" s="276"/>
    </row>
    <row r="10" spans="1:17" x14ac:dyDescent="0.2">
      <c r="A10" s="276">
        <v>10</v>
      </c>
      <c r="B10" s="68" t="s">
        <v>118</v>
      </c>
      <c r="G10">
        <v>10</v>
      </c>
      <c r="Q10" s="276"/>
    </row>
    <row r="11" spans="1:17" x14ac:dyDescent="0.2">
      <c r="A11" s="276">
        <v>11</v>
      </c>
      <c r="B11" s="68" t="s">
        <v>123</v>
      </c>
      <c r="G11">
        <v>11</v>
      </c>
      <c r="Q11" s="276"/>
    </row>
    <row r="12" spans="1:17" x14ac:dyDescent="0.2">
      <c r="A12" s="276">
        <v>12</v>
      </c>
      <c r="B12" s="68" t="s">
        <v>119</v>
      </c>
      <c r="G12">
        <v>12</v>
      </c>
      <c r="Q12" s="276"/>
    </row>
    <row r="13" spans="1:17" x14ac:dyDescent="0.2">
      <c r="A13" s="276">
        <v>14</v>
      </c>
      <c r="B13" s="68" t="s">
        <v>121</v>
      </c>
      <c r="G13">
        <v>13</v>
      </c>
      <c r="Q13" s="275"/>
    </row>
    <row r="14" spans="1:17" x14ac:dyDescent="0.2">
      <c r="A14" s="276">
        <v>16</v>
      </c>
      <c r="B14" s="68" t="s">
        <v>122</v>
      </c>
      <c r="G14">
        <v>14</v>
      </c>
      <c r="Q14" s="276"/>
    </row>
    <row r="15" spans="1:17" x14ac:dyDescent="0.2">
      <c r="A15" s="275" t="s">
        <v>109</v>
      </c>
      <c r="B15" s="68" t="s">
        <v>120</v>
      </c>
      <c r="G15">
        <v>15</v>
      </c>
      <c r="Q15" s="276"/>
    </row>
    <row r="16" spans="1:17" x14ac:dyDescent="0.2">
      <c r="A16" s="276">
        <v>17</v>
      </c>
      <c r="B16" s="68" t="s">
        <v>125</v>
      </c>
      <c r="G16">
        <v>16</v>
      </c>
      <c r="Q16" s="276"/>
    </row>
    <row r="17" spans="1:17" x14ac:dyDescent="0.2">
      <c r="A17" s="276">
        <v>18</v>
      </c>
      <c r="B17" s="68" t="s">
        <v>126</v>
      </c>
      <c r="G17">
        <v>17</v>
      </c>
      <c r="Q17" s="275"/>
    </row>
    <row r="18" spans="1:17" x14ac:dyDescent="0.2">
      <c r="A18" s="276">
        <v>19</v>
      </c>
      <c r="B18" s="68" t="s">
        <v>127</v>
      </c>
      <c r="G18">
        <v>18</v>
      </c>
      <c r="Q18" s="276"/>
    </row>
    <row r="19" spans="1:17" x14ac:dyDescent="0.2">
      <c r="A19" s="276">
        <v>20</v>
      </c>
      <c r="B19" s="68" t="s">
        <v>128</v>
      </c>
      <c r="G19">
        <v>19</v>
      </c>
      <c r="Q19" s="275"/>
    </row>
    <row r="20" spans="1:17" x14ac:dyDescent="0.2">
      <c r="A20" s="276">
        <v>21</v>
      </c>
      <c r="B20" s="68" t="s">
        <v>129</v>
      </c>
      <c r="G20">
        <v>20</v>
      </c>
      <c r="Q20" s="276"/>
    </row>
    <row r="21" spans="1:17" x14ac:dyDescent="0.2">
      <c r="A21" s="276">
        <v>22</v>
      </c>
      <c r="B21" s="68" t="s">
        <v>130</v>
      </c>
      <c r="G21">
        <v>21</v>
      </c>
      <c r="Q21" s="275"/>
    </row>
    <row r="22" spans="1:17" x14ac:dyDescent="0.2">
      <c r="A22" s="276">
        <v>23</v>
      </c>
      <c r="B22" s="68" t="s">
        <v>131</v>
      </c>
      <c r="G22">
        <v>22</v>
      </c>
      <c r="Q22" s="275"/>
    </row>
    <row r="23" spans="1:17" x14ac:dyDescent="0.2">
      <c r="A23" s="276">
        <v>24</v>
      </c>
      <c r="B23" s="68" t="s">
        <v>132</v>
      </c>
      <c r="G23">
        <v>23</v>
      </c>
      <c r="Q23" s="276"/>
    </row>
    <row r="24" spans="1:17" x14ac:dyDescent="0.2">
      <c r="A24" s="276">
        <v>25</v>
      </c>
      <c r="B24" s="68" t="s">
        <v>133</v>
      </c>
      <c r="G24">
        <v>24</v>
      </c>
      <c r="Q24" s="276"/>
    </row>
    <row r="25" spans="1:17" x14ac:dyDescent="0.2">
      <c r="A25" s="276">
        <v>26</v>
      </c>
      <c r="B25" s="68" t="s">
        <v>138</v>
      </c>
      <c r="G25">
        <v>25</v>
      </c>
      <c r="Q25" s="276"/>
    </row>
    <row r="26" spans="1:17" x14ac:dyDescent="0.2">
      <c r="A26" s="276">
        <v>27</v>
      </c>
      <c r="B26" s="68" t="s">
        <v>134</v>
      </c>
      <c r="G26">
        <v>26</v>
      </c>
      <c r="Q26" s="276"/>
    </row>
    <row r="27" spans="1:17" x14ac:dyDescent="0.2">
      <c r="A27" s="276">
        <v>28</v>
      </c>
      <c r="B27" s="68" t="s">
        <v>135</v>
      </c>
      <c r="G27">
        <v>27</v>
      </c>
      <c r="Q27" s="275"/>
    </row>
    <row r="28" spans="1:17" x14ac:dyDescent="0.2">
      <c r="A28" s="276">
        <v>31</v>
      </c>
      <c r="B28" s="68" t="s">
        <v>97</v>
      </c>
      <c r="G28">
        <v>28</v>
      </c>
      <c r="Q28" s="276"/>
    </row>
    <row r="29" spans="1:17" x14ac:dyDescent="0.2">
      <c r="A29" s="276">
        <v>41</v>
      </c>
      <c r="B29" s="68" t="s">
        <v>136</v>
      </c>
      <c r="G29">
        <v>29</v>
      </c>
      <c r="Q29" s="276"/>
    </row>
    <row r="30" spans="1:17" x14ac:dyDescent="0.2">
      <c r="A30" s="276">
        <v>82</v>
      </c>
      <c r="B30" s="68" t="s">
        <v>137</v>
      </c>
      <c r="G30">
        <v>30</v>
      </c>
      <c r="Q30" s="276"/>
    </row>
    <row r="31" spans="1:17" x14ac:dyDescent="0.2">
      <c r="A31" s="276">
        <v>90</v>
      </c>
      <c r="B31" s="68" t="s">
        <v>140</v>
      </c>
      <c r="G31">
        <v>31</v>
      </c>
      <c r="Q31" s="276"/>
    </row>
    <row r="32" spans="1:17" x14ac:dyDescent="0.2">
      <c r="A32" s="276">
        <v>92</v>
      </c>
      <c r="B32" s="68" t="s">
        <v>142</v>
      </c>
      <c r="G32">
        <v>32</v>
      </c>
      <c r="Q32" s="276"/>
    </row>
    <row r="33" spans="1:17" x14ac:dyDescent="0.2">
      <c r="A33" s="276">
        <v>96</v>
      </c>
      <c r="B33" s="86" t="s">
        <v>294</v>
      </c>
      <c r="G33">
        <v>33</v>
      </c>
      <c r="Q33" s="276"/>
    </row>
    <row r="34" spans="1:17" x14ac:dyDescent="0.2">
      <c r="A34" s="276">
        <v>97</v>
      </c>
      <c r="B34" s="68" t="s">
        <v>139</v>
      </c>
      <c r="G34">
        <v>34</v>
      </c>
      <c r="Q34" s="275"/>
    </row>
    <row r="35" spans="1:17" x14ac:dyDescent="0.2">
      <c r="A35" s="275" t="s">
        <v>110</v>
      </c>
      <c r="B35" s="68" t="s">
        <v>143</v>
      </c>
      <c r="G35">
        <v>35</v>
      </c>
      <c r="Q35" s="276"/>
    </row>
    <row r="36" spans="1:17" x14ac:dyDescent="0.2">
      <c r="A36" s="276">
        <v>99</v>
      </c>
      <c r="B36" s="68" t="s">
        <v>144</v>
      </c>
      <c r="G36">
        <v>36</v>
      </c>
      <c r="Q36" s="276"/>
    </row>
    <row r="37" spans="1:17" x14ac:dyDescent="0.2">
      <c r="A37" s="276">
        <v>100</v>
      </c>
      <c r="B37" s="68" t="s">
        <v>145</v>
      </c>
      <c r="G37">
        <v>37</v>
      </c>
      <c r="Q37" s="275"/>
    </row>
    <row r="38" spans="1:17" x14ac:dyDescent="0.2">
      <c r="A38" s="276">
        <v>101</v>
      </c>
      <c r="B38" s="68" t="s">
        <v>141</v>
      </c>
      <c r="G38">
        <v>38</v>
      </c>
      <c r="Q38" s="275"/>
    </row>
    <row r="39" spans="1:17" x14ac:dyDescent="0.2">
      <c r="A39" s="275" t="s">
        <v>111</v>
      </c>
      <c r="B39" s="86" t="s">
        <v>295</v>
      </c>
      <c r="G39">
        <v>39</v>
      </c>
      <c r="Q39" s="276"/>
    </row>
    <row r="40" spans="1:17" x14ac:dyDescent="0.2">
      <c r="A40" s="276">
        <v>102</v>
      </c>
      <c r="B40" s="86" t="s">
        <v>296</v>
      </c>
      <c r="G40">
        <v>40</v>
      </c>
      <c r="Q40" s="276"/>
    </row>
    <row r="41" spans="1:17" x14ac:dyDescent="0.2">
      <c r="A41" s="276">
        <v>103</v>
      </c>
      <c r="B41" s="68" t="s">
        <v>146</v>
      </c>
      <c r="G41">
        <v>41</v>
      </c>
      <c r="Q41" s="276"/>
    </row>
    <row r="42" spans="1:17" x14ac:dyDescent="0.2">
      <c r="A42" s="276">
        <v>104</v>
      </c>
      <c r="B42" s="68" t="s">
        <v>147</v>
      </c>
      <c r="G42">
        <v>42</v>
      </c>
      <c r="Q42" s="276"/>
    </row>
    <row r="43" spans="1:17" x14ac:dyDescent="0.2">
      <c r="A43" s="276">
        <v>105</v>
      </c>
      <c r="B43" s="68" t="s">
        <v>148</v>
      </c>
      <c r="G43">
        <v>43</v>
      </c>
      <c r="Q43" s="276"/>
    </row>
    <row r="44" spans="1:17" x14ac:dyDescent="0.2">
      <c r="A44" s="276">
        <v>106</v>
      </c>
      <c r="B44" s="68" t="s">
        <v>149</v>
      </c>
      <c r="G44">
        <v>44</v>
      </c>
      <c r="Q44" s="276"/>
    </row>
    <row r="45" spans="1:17" x14ac:dyDescent="0.2">
      <c r="A45" s="276">
        <v>107</v>
      </c>
      <c r="B45" s="68" t="s">
        <v>150</v>
      </c>
      <c r="G45">
        <v>45</v>
      </c>
      <c r="Q45" s="276"/>
    </row>
    <row r="46" spans="1:17" x14ac:dyDescent="0.2">
      <c r="A46" s="276">
        <v>108</v>
      </c>
      <c r="B46" s="20"/>
      <c r="G46">
        <v>46</v>
      </c>
      <c r="Q46" s="275"/>
    </row>
    <row r="47" spans="1:17" x14ac:dyDescent="0.2">
      <c r="A47" s="276">
        <v>109</v>
      </c>
      <c r="B47" s="20"/>
      <c r="G47">
        <v>47</v>
      </c>
      <c r="Q47" s="275"/>
    </row>
    <row r="48" spans="1:17" x14ac:dyDescent="0.2">
      <c r="A48" s="276">
        <v>110</v>
      </c>
      <c r="B48" s="20"/>
      <c r="G48">
        <v>48</v>
      </c>
      <c r="Q48" s="275"/>
    </row>
    <row r="49" spans="1:17" x14ac:dyDescent="0.2">
      <c r="A49" s="276">
        <v>112</v>
      </c>
      <c r="B49" s="20"/>
      <c r="G49">
        <v>49</v>
      </c>
      <c r="Q49" s="276"/>
    </row>
    <row r="50" spans="1:17" x14ac:dyDescent="0.2">
      <c r="A50" s="276">
        <v>113</v>
      </c>
      <c r="B50" s="20"/>
      <c r="G50">
        <v>50</v>
      </c>
      <c r="Q50" s="275"/>
    </row>
    <row r="51" spans="1:17" x14ac:dyDescent="0.2">
      <c r="A51" s="276">
        <v>115</v>
      </c>
      <c r="B51" s="20"/>
      <c r="G51">
        <v>51</v>
      </c>
      <c r="Q51" s="276"/>
    </row>
    <row r="52" spans="1:17" x14ac:dyDescent="0.2">
      <c r="A52" s="276">
        <v>116</v>
      </c>
      <c r="B52" s="20"/>
      <c r="G52">
        <v>52</v>
      </c>
      <c r="Q52" s="275"/>
    </row>
    <row r="53" spans="1:17" x14ac:dyDescent="0.2">
      <c r="A53" s="276">
        <v>117</v>
      </c>
      <c r="B53" s="20"/>
      <c r="G53">
        <v>53</v>
      </c>
      <c r="Q53" s="276"/>
    </row>
    <row r="54" spans="1:17" x14ac:dyDescent="0.2">
      <c r="A54" s="276">
        <v>119</v>
      </c>
      <c r="B54" s="20"/>
      <c r="G54">
        <v>54</v>
      </c>
      <c r="Q54" s="275"/>
    </row>
    <row r="55" spans="1:17" x14ac:dyDescent="0.2">
      <c r="A55" s="276">
        <v>121</v>
      </c>
      <c r="B55" s="20"/>
      <c r="G55">
        <v>55</v>
      </c>
      <c r="Q55" s="275"/>
    </row>
    <row r="56" spans="1:17" x14ac:dyDescent="0.2">
      <c r="A56" s="276">
        <v>122</v>
      </c>
      <c r="B56" s="20"/>
      <c r="G56">
        <v>56</v>
      </c>
      <c r="Q56" s="275"/>
    </row>
    <row r="57" spans="1:17" x14ac:dyDescent="0.2">
      <c r="A57" s="276">
        <v>123</v>
      </c>
      <c r="B57" s="20"/>
      <c r="G57">
        <v>57</v>
      </c>
      <c r="Q57" s="275"/>
    </row>
    <row r="58" spans="1:17" x14ac:dyDescent="0.2">
      <c r="A58" s="276">
        <v>124</v>
      </c>
      <c r="B58" s="20"/>
      <c r="G58">
        <v>58</v>
      </c>
      <c r="Q58" s="276"/>
    </row>
    <row r="59" spans="1:17" x14ac:dyDescent="0.2">
      <c r="A59" s="276">
        <v>125</v>
      </c>
      <c r="B59" s="20"/>
      <c r="G59">
        <v>59</v>
      </c>
      <c r="Q59" s="276"/>
    </row>
    <row r="60" spans="1:17" x14ac:dyDescent="0.2">
      <c r="A60" s="276">
        <v>127</v>
      </c>
      <c r="B60" s="20"/>
      <c r="G60">
        <v>60</v>
      </c>
      <c r="Q60" s="276"/>
    </row>
    <row r="61" spans="1:17" x14ac:dyDescent="0.2">
      <c r="A61" s="276">
        <v>128</v>
      </c>
      <c r="B61" s="20"/>
      <c r="G61">
        <v>61</v>
      </c>
      <c r="Q61" s="275"/>
    </row>
    <row r="62" spans="1:17" x14ac:dyDescent="0.2">
      <c r="A62" s="276">
        <v>129</v>
      </c>
      <c r="B62" s="20"/>
      <c r="G62">
        <v>62</v>
      </c>
      <c r="Q62" s="275"/>
    </row>
    <row r="63" spans="1:17" x14ac:dyDescent="0.2">
      <c r="A63" s="276">
        <v>131</v>
      </c>
      <c r="B63" s="20"/>
      <c r="G63">
        <v>63</v>
      </c>
      <c r="Q63" s="276"/>
    </row>
    <row r="64" spans="1:17" x14ac:dyDescent="0.2">
      <c r="A64" s="276">
        <v>141</v>
      </c>
      <c r="B64" s="20"/>
      <c r="G64">
        <v>64</v>
      </c>
      <c r="Q64" s="275"/>
    </row>
    <row r="65" spans="1:17" x14ac:dyDescent="0.2">
      <c r="A65" s="276">
        <v>142</v>
      </c>
      <c r="B65" s="20"/>
      <c r="G65">
        <v>65</v>
      </c>
      <c r="Q65" s="275"/>
    </row>
    <row r="66" spans="1:17" x14ac:dyDescent="0.2">
      <c r="A66" s="276">
        <v>150</v>
      </c>
      <c r="B66" s="20"/>
      <c r="G66">
        <v>66</v>
      </c>
      <c r="Q66" s="276"/>
    </row>
    <row r="67" spans="1:17" x14ac:dyDescent="0.2">
      <c r="A67" s="276">
        <v>153</v>
      </c>
      <c r="B67" s="20"/>
      <c r="G67">
        <v>67</v>
      </c>
      <c r="Q67" s="276"/>
    </row>
    <row r="68" spans="1:17" x14ac:dyDescent="0.2">
      <c r="A68" s="276">
        <v>155</v>
      </c>
      <c r="B68" s="20"/>
      <c r="G68">
        <v>68</v>
      </c>
      <c r="Q68" s="276"/>
    </row>
    <row r="69" spans="1:17" x14ac:dyDescent="0.2">
      <c r="A69" s="276">
        <v>160</v>
      </c>
      <c r="B69" s="20"/>
      <c r="G69">
        <v>69</v>
      </c>
      <c r="Q69" s="276"/>
    </row>
    <row r="70" spans="1:17" x14ac:dyDescent="0.2">
      <c r="A70" s="276">
        <v>161</v>
      </c>
      <c r="B70" s="20"/>
      <c r="G70">
        <v>70</v>
      </c>
      <c r="Q70" s="275"/>
    </row>
    <row r="71" spans="1:17" x14ac:dyDescent="0.2">
      <c r="A71" s="276">
        <v>162</v>
      </c>
      <c r="B71" s="20"/>
      <c r="G71">
        <v>71</v>
      </c>
      <c r="Q71" s="275"/>
    </row>
    <row r="72" spans="1:17" x14ac:dyDescent="0.2">
      <c r="A72" s="276">
        <v>163</v>
      </c>
      <c r="B72" s="20"/>
      <c r="G72">
        <v>72</v>
      </c>
      <c r="Q72" s="276"/>
    </row>
    <row r="73" spans="1:17" x14ac:dyDescent="0.2">
      <c r="A73" s="276">
        <v>164</v>
      </c>
      <c r="B73" s="20"/>
      <c r="G73">
        <v>73</v>
      </c>
      <c r="Q73" s="275"/>
    </row>
    <row r="74" spans="1:17" x14ac:dyDescent="0.2">
      <c r="A74" s="276">
        <v>165</v>
      </c>
      <c r="B74" s="20"/>
      <c r="G74">
        <v>74</v>
      </c>
      <c r="Q74" s="276"/>
    </row>
    <row r="75" spans="1:17" x14ac:dyDescent="0.2">
      <c r="A75" s="276">
        <v>166</v>
      </c>
      <c r="B75" s="20"/>
      <c r="G75">
        <v>75</v>
      </c>
      <c r="Q75" s="276"/>
    </row>
    <row r="76" spans="1:17" x14ac:dyDescent="0.2">
      <c r="A76" s="276">
        <v>167</v>
      </c>
      <c r="B76" s="20"/>
      <c r="G76">
        <v>76</v>
      </c>
      <c r="Q76" s="276"/>
    </row>
    <row r="77" spans="1:17" x14ac:dyDescent="0.2">
      <c r="A77" s="276">
        <v>169</v>
      </c>
      <c r="B77" s="20"/>
      <c r="G77">
        <v>77</v>
      </c>
      <c r="Q77" s="276"/>
    </row>
    <row r="78" spans="1:17" x14ac:dyDescent="0.2">
      <c r="A78" s="276">
        <v>170</v>
      </c>
      <c r="B78" s="20"/>
      <c r="G78">
        <v>78</v>
      </c>
      <c r="Q78" s="276"/>
    </row>
    <row r="79" spans="1:17" x14ac:dyDescent="0.2">
      <c r="A79" s="276">
        <v>171</v>
      </c>
      <c r="B79" s="20"/>
      <c r="G79">
        <v>79</v>
      </c>
      <c r="Q79" s="276"/>
    </row>
    <row r="80" spans="1:17" x14ac:dyDescent="0.2">
      <c r="A80" s="276">
        <v>172</v>
      </c>
      <c r="B80" s="20"/>
      <c r="G80">
        <v>80</v>
      </c>
      <c r="Q80" s="276"/>
    </row>
    <row r="81" spans="1:17" x14ac:dyDescent="0.2">
      <c r="A81" s="276">
        <v>173</v>
      </c>
      <c r="B81" s="20"/>
      <c r="G81">
        <v>81</v>
      </c>
      <c r="Q81" s="276"/>
    </row>
    <row r="82" spans="1:17" x14ac:dyDescent="0.2">
      <c r="A82" s="276">
        <v>174</v>
      </c>
      <c r="B82" s="20"/>
      <c r="G82">
        <v>82</v>
      </c>
      <c r="Q82" s="276"/>
    </row>
    <row r="83" spans="1:17" x14ac:dyDescent="0.2">
      <c r="A83" s="276">
        <v>181</v>
      </c>
      <c r="B83" s="20"/>
      <c r="G83">
        <v>83</v>
      </c>
      <c r="Q83" s="276"/>
    </row>
    <row r="84" spans="1:17" x14ac:dyDescent="0.2">
      <c r="A84" s="276">
        <v>182</v>
      </c>
      <c r="B84" s="20"/>
      <c r="G84">
        <v>84</v>
      </c>
      <c r="Q84" s="276"/>
    </row>
    <row r="85" spans="1:17" x14ac:dyDescent="0.2">
      <c r="A85" s="276">
        <v>193</v>
      </c>
      <c r="B85" s="20"/>
      <c r="G85">
        <v>85</v>
      </c>
      <c r="Q85" s="275"/>
    </row>
    <row r="86" spans="1:17" x14ac:dyDescent="0.2">
      <c r="A86" s="276">
        <v>194</v>
      </c>
      <c r="B86" s="20"/>
      <c r="G86">
        <v>86</v>
      </c>
      <c r="Q86" s="276"/>
    </row>
    <row r="87" spans="1:17" x14ac:dyDescent="0.2">
      <c r="A87" s="276">
        <v>195</v>
      </c>
      <c r="B87" s="20"/>
      <c r="G87">
        <v>87</v>
      </c>
      <c r="Q87" s="276"/>
    </row>
    <row r="88" spans="1:17" x14ac:dyDescent="0.2">
      <c r="A88" s="276">
        <v>197</v>
      </c>
      <c r="B88" s="20"/>
      <c r="G88">
        <v>88</v>
      </c>
      <c r="Q88" s="276"/>
    </row>
    <row r="89" spans="1:17" x14ac:dyDescent="0.2">
      <c r="A89" s="276">
        <v>202</v>
      </c>
      <c r="B89" s="20"/>
      <c r="G89">
        <v>89</v>
      </c>
      <c r="Q89" s="275"/>
    </row>
    <row r="90" spans="1:17" x14ac:dyDescent="0.2">
      <c r="A90" s="276">
        <v>203</v>
      </c>
      <c r="B90" s="20"/>
      <c r="G90">
        <v>90</v>
      </c>
      <c r="Q90" s="276"/>
    </row>
    <row r="91" spans="1:17" x14ac:dyDescent="0.2">
      <c r="A91" s="276">
        <v>204</v>
      </c>
      <c r="B91" s="20"/>
      <c r="G91">
        <v>91</v>
      </c>
      <c r="Q91" s="276"/>
    </row>
    <row r="92" spans="1:17" x14ac:dyDescent="0.2">
      <c r="A92" s="276">
        <v>205</v>
      </c>
      <c r="B92" s="20"/>
      <c r="G92">
        <v>92</v>
      </c>
      <c r="Q92" s="275"/>
    </row>
    <row r="93" spans="1:17" x14ac:dyDescent="0.2">
      <c r="A93" s="276">
        <v>206</v>
      </c>
      <c r="B93" s="20"/>
      <c r="G93">
        <v>93</v>
      </c>
      <c r="Q93" s="276"/>
    </row>
    <row r="94" spans="1:17" x14ac:dyDescent="0.2">
      <c r="A94" s="276">
        <v>207</v>
      </c>
      <c r="B94" s="20"/>
      <c r="G94">
        <v>94</v>
      </c>
      <c r="Q94" s="276"/>
    </row>
    <row r="95" spans="1:17" x14ac:dyDescent="0.2">
      <c r="A95" s="276">
        <v>211</v>
      </c>
      <c r="B95" s="20"/>
      <c r="G95">
        <v>95</v>
      </c>
      <c r="Q95" s="276"/>
    </row>
    <row r="96" spans="1:17" x14ac:dyDescent="0.2">
      <c r="A96" s="276">
        <v>213</v>
      </c>
      <c r="B96" s="20"/>
      <c r="G96">
        <v>96</v>
      </c>
      <c r="Q96" s="276"/>
    </row>
    <row r="97" spans="1:17" x14ac:dyDescent="0.2">
      <c r="A97" s="276">
        <v>215</v>
      </c>
      <c r="B97" s="20"/>
      <c r="G97">
        <v>97</v>
      </c>
      <c r="Q97" s="275"/>
    </row>
    <row r="98" spans="1:17" x14ac:dyDescent="0.2">
      <c r="A98" s="276">
        <v>221</v>
      </c>
      <c r="B98" s="20"/>
      <c r="G98">
        <v>98</v>
      </c>
      <c r="Q98" s="276"/>
    </row>
    <row r="99" spans="1:17" x14ac:dyDescent="0.2">
      <c r="A99" s="276">
        <v>223</v>
      </c>
      <c r="B99" s="20"/>
      <c r="G99">
        <v>99</v>
      </c>
      <c r="Q99" s="276"/>
    </row>
    <row r="100" spans="1:17" x14ac:dyDescent="0.2">
      <c r="A100" s="276">
        <v>224</v>
      </c>
      <c r="B100" s="20"/>
      <c r="G100">
        <v>100</v>
      </c>
      <c r="Q100" s="276"/>
    </row>
    <row r="101" spans="1:17" x14ac:dyDescent="0.2">
      <c r="A101" s="276">
        <v>225</v>
      </c>
      <c r="B101" s="20"/>
      <c r="G101">
        <v>101</v>
      </c>
      <c r="Q101" s="276"/>
    </row>
    <row r="102" spans="1:17" x14ac:dyDescent="0.2">
      <c r="A102" s="276">
        <v>231</v>
      </c>
      <c r="B102" s="20"/>
      <c r="G102">
        <v>102</v>
      </c>
      <c r="Q102" s="276"/>
    </row>
    <row r="103" spans="1:17" x14ac:dyDescent="0.2">
      <c r="A103" s="276">
        <v>240</v>
      </c>
      <c r="B103" s="20"/>
      <c r="G103">
        <v>103</v>
      </c>
      <c r="Q103" s="276"/>
    </row>
    <row r="104" spans="1:17" x14ac:dyDescent="0.2">
      <c r="A104" s="276">
        <v>241</v>
      </c>
      <c r="B104" s="20"/>
      <c r="G104">
        <v>104</v>
      </c>
      <c r="Q104" s="276"/>
    </row>
    <row r="105" spans="1:17" x14ac:dyDescent="0.2">
      <c r="A105" s="276">
        <v>243</v>
      </c>
      <c r="B105" s="20"/>
      <c r="G105">
        <v>105</v>
      </c>
      <c r="Q105" s="276"/>
    </row>
    <row r="106" spans="1:17" x14ac:dyDescent="0.2">
      <c r="A106" s="276">
        <v>260</v>
      </c>
      <c r="B106" s="20"/>
      <c r="G106">
        <v>106</v>
      </c>
      <c r="Q106" s="276"/>
    </row>
    <row r="107" spans="1:17" x14ac:dyDescent="0.2">
      <c r="A107" s="276">
        <v>261</v>
      </c>
      <c r="B107" s="20"/>
      <c r="G107">
        <v>107</v>
      </c>
      <c r="Q107" s="276"/>
    </row>
    <row r="108" spans="1:17" x14ac:dyDescent="0.2">
      <c r="A108" s="276">
        <v>262</v>
      </c>
      <c r="B108" s="20"/>
      <c r="G108">
        <v>108</v>
      </c>
      <c r="Q108" s="276"/>
    </row>
    <row r="109" spans="1:17" x14ac:dyDescent="0.2">
      <c r="A109" s="276">
        <v>263</v>
      </c>
      <c r="B109" s="20"/>
      <c r="G109">
        <v>109</v>
      </c>
      <c r="Q109" s="276"/>
    </row>
    <row r="110" spans="1:17" x14ac:dyDescent="0.2">
      <c r="A110" s="276">
        <v>270</v>
      </c>
      <c r="B110" s="20"/>
      <c r="G110">
        <v>110</v>
      </c>
      <c r="Q110" s="276"/>
    </row>
    <row r="111" spans="1:17" x14ac:dyDescent="0.2">
      <c r="A111" s="276">
        <v>271</v>
      </c>
      <c r="B111" s="20"/>
      <c r="G111">
        <v>111</v>
      </c>
      <c r="Q111" s="276"/>
    </row>
    <row r="112" spans="1:17" x14ac:dyDescent="0.2">
      <c r="A112" s="276">
        <v>272</v>
      </c>
      <c r="B112" s="20"/>
      <c r="G112">
        <v>112</v>
      </c>
      <c r="Q112" s="275"/>
    </row>
    <row r="113" spans="1:17" x14ac:dyDescent="0.2">
      <c r="A113" s="276">
        <v>274</v>
      </c>
      <c r="B113" s="20"/>
      <c r="G113">
        <v>113</v>
      </c>
      <c r="Q113" s="275"/>
    </row>
    <row r="114" spans="1:17" x14ac:dyDescent="0.2">
      <c r="A114" s="276">
        <v>278</v>
      </c>
      <c r="B114" s="20"/>
      <c r="G114">
        <v>114</v>
      </c>
      <c r="Q114" s="276"/>
    </row>
    <row r="115" spans="1:17" x14ac:dyDescent="0.2">
      <c r="A115" s="276">
        <v>281</v>
      </c>
      <c r="B115" s="20"/>
      <c r="G115">
        <v>115</v>
      </c>
      <c r="Q115" s="276"/>
    </row>
    <row r="116" spans="1:17" x14ac:dyDescent="0.2">
      <c r="A116" s="276">
        <v>282</v>
      </c>
      <c r="B116" s="20"/>
      <c r="G116">
        <v>116</v>
      </c>
      <c r="Q116" s="276"/>
    </row>
    <row r="117" spans="1:17" x14ac:dyDescent="0.2">
      <c r="A117" s="276">
        <v>283</v>
      </c>
      <c r="B117" s="20"/>
      <c r="G117">
        <v>117</v>
      </c>
      <c r="Q117" s="276"/>
    </row>
    <row r="118" spans="1:17" x14ac:dyDescent="0.2">
      <c r="A118" s="276">
        <v>285</v>
      </c>
      <c r="B118" s="20"/>
      <c r="G118">
        <v>118</v>
      </c>
      <c r="Q118" s="276"/>
    </row>
    <row r="119" spans="1:17" x14ac:dyDescent="0.2">
      <c r="A119" s="276">
        <v>290</v>
      </c>
      <c r="B119" s="20"/>
      <c r="G119">
        <v>119</v>
      </c>
      <c r="Q119" s="275"/>
    </row>
    <row r="120" spans="1:17" x14ac:dyDescent="0.2">
      <c r="A120" s="276">
        <v>291</v>
      </c>
      <c r="B120" s="20"/>
      <c r="G120">
        <v>120</v>
      </c>
      <c r="Q120" s="276"/>
    </row>
    <row r="121" spans="1:17" x14ac:dyDescent="0.2">
      <c r="A121" s="276">
        <v>292</v>
      </c>
      <c r="B121" s="20"/>
      <c r="G121">
        <v>121</v>
      </c>
      <c r="Q121" s="276"/>
    </row>
    <row r="122" spans="1:17" x14ac:dyDescent="0.2">
      <c r="A122" s="276">
        <v>300</v>
      </c>
      <c r="B122" s="20"/>
      <c r="G122">
        <v>122</v>
      </c>
      <c r="Q122" s="275"/>
    </row>
    <row r="123" spans="1:17" x14ac:dyDescent="0.2">
      <c r="A123" s="276">
        <v>302</v>
      </c>
      <c r="B123" s="20"/>
      <c r="G123">
        <v>123</v>
      </c>
      <c r="Q123" s="276"/>
    </row>
    <row r="124" spans="1:17" x14ac:dyDescent="0.2">
      <c r="A124" s="276">
        <v>303</v>
      </c>
      <c r="B124" s="20"/>
      <c r="G124">
        <v>124</v>
      </c>
      <c r="Q124" s="276"/>
    </row>
    <row r="125" spans="1:17" x14ac:dyDescent="0.2">
      <c r="A125" s="276">
        <v>304</v>
      </c>
      <c r="B125" s="20"/>
      <c r="G125">
        <v>125</v>
      </c>
      <c r="Q125" s="276"/>
    </row>
    <row r="126" spans="1:17" x14ac:dyDescent="0.2">
      <c r="A126" s="276">
        <v>305</v>
      </c>
      <c r="B126" s="20"/>
      <c r="G126">
        <v>126</v>
      </c>
      <c r="Q126" s="276"/>
    </row>
    <row r="127" spans="1:17" x14ac:dyDescent="0.2">
      <c r="A127" s="276">
        <v>307</v>
      </c>
      <c r="B127" s="20"/>
      <c r="G127">
        <v>127</v>
      </c>
      <c r="Q127" s="276"/>
    </row>
    <row r="128" spans="1:17" x14ac:dyDescent="0.2">
      <c r="A128" s="276">
        <v>308</v>
      </c>
      <c r="B128" s="20"/>
      <c r="G128">
        <v>128</v>
      </c>
      <c r="Q128" s="276"/>
    </row>
    <row r="129" spans="1:17" x14ac:dyDescent="0.2">
      <c r="A129" s="276">
        <v>310</v>
      </c>
      <c r="B129" s="20"/>
      <c r="G129">
        <v>129</v>
      </c>
      <c r="Q129" s="276"/>
    </row>
    <row r="130" spans="1:17" x14ac:dyDescent="0.2">
      <c r="A130" s="276">
        <v>395</v>
      </c>
      <c r="B130" s="20"/>
      <c r="G130">
        <v>130</v>
      </c>
      <c r="Q130" s="276"/>
    </row>
    <row r="131" spans="1:17" x14ac:dyDescent="0.2">
      <c r="A131" s="276">
        <v>397</v>
      </c>
      <c r="B131" s="20"/>
      <c r="G131">
        <v>131</v>
      </c>
      <c r="Q131" s="276"/>
    </row>
    <row r="132" spans="1:17" x14ac:dyDescent="0.2">
      <c r="A132" s="276">
        <v>401</v>
      </c>
      <c r="B132" s="20"/>
      <c r="G132">
        <v>132</v>
      </c>
      <c r="Q132" s="276"/>
    </row>
    <row r="133" spans="1:17" x14ac:dyDescent="0.2">
      <c r="A133" s="276">
        <v>405</v>
      </c>
      <c r="B133" s="20"/>
      <c r="G133">
        <v>133</v>
      </c>
      <c r="Q133" s="276"/>
    </row>
    <row r="134" spans="1:17" x14ac:dyDescent="0.2">
      <c r="A134" s="276">
        <v>409</v>
      </c>
      <c r="B134" s="20"/>
      <c r="G134">
        <v>134</v>
      </c>
      <c r="Q134" s="276"/>
    </row>
    <row r="135" spans="1:17" x14ac:dyDescent="0.2">
      <c r="A135" s="276">
        <v>410</v>
      </c>
      <c r="B135" s="20"/>
      <c r="G135">
        <v>135</v>
      </c>
      <c r="Q135" s="276"/>
    </row>
    <row r="136" spans="1:17" x14ac:dyDescent="0.2">
      <c r="A136" s="276">
        <v>411</v>
      </c>
      <c r="B136" s="20"/>
      <c r="G136">
        <v>136</v>
      </c>
      <c r="Q136" s="276"/>
    </row>
    <row r="137" spans="1:17" x14ac:dyDescent="0.2">
      <c r="A137" s="276">
        <v>432</v>
      </c>
      <c r="B137" s="20"/>
      <c r="G137">
        <v>137</v>
      </c>
      <c r="Q137" s="276"/>
    </row>
    <row r="138" spans="1:17" x14ac:dyDescent="0.2">
      <c r="A138" s="276">
        <v>433</v>
      </c>
      <c r="B138" s="20"/>
      <c r="G138">
        <v>138</v>
      </c>
      <c r="Q138" s="276"/>
    </row>
    <row r="139" spans="1:17" x14ac:dyDescent="0.2">
      <c r="A139" s="276">
        <v>500</v>
      </c>
      <c r="B139" s="20"/>
      <c r="G139">
        <v>139</v>
      </c>
      <c r="Q139" s="276"/>
    </row>
    <row r="140" spans="1:17" x14ac:dyDescent="0.2">
      <c r="A140" s="276">
        <v>501</v>
      </c>
      <c r="B140" s="20"/>
      <c r="G140">
        <v>140</v>
      </c>
      <c r="Q140" s="276"/>
    </row>
    <row r="141" spans="1:17" x14ac:dyDescent="0.2">
      <c r="A141" s="276">
        <v>502</v>
      </c>
      <c r="B141" s="20"/>
      <c r="G141">
        <v>141</v>
      </c>
      <c r="Q141" s="276"/>
    </row>
    <row r="142" spans="1:17" x14ac:dyDescent="0.2">
      <c r="A142" s="276">
        <v>503</v>
      </c>
      <c r="B142" s="20"/>
      <c r="G142">
        <v>142</v>
      </c>
      <c r="Q142" s="276"/>
    </row>
    <row r="143" spans="1:17" x14ac:dyDescent="0.2">
      <c r="A143" s="276">
        <v>504</v>
      </c>
      <c r="B143" s="20"/>
      <c r="G143">
        <v>143</v>
      </c>
      <c r="Q143" s="276"/>
    </row>
    <row r="144" spans="1:17" x14ac:dyDescent="0.2">
      <c r="A144" s="276">
        <v>505</v>
      </c>
      <c r="B144" s="20"/>
      <c r="G144">
        <v>144</v>
      </c>
      <c r="Q144" s="275"/>
    </row>
    <row r="145" spans="1:17" x14ac:dyDescent="0.2">
      <c r="A145" s="276">
        <v>506</v>
      </c>
      <c r="B145" s="20"/>
      <c r="G145">
        <v>145</v>
      </c>
      <c r="Q145" s="276"/>
    </row>
    <row r="146" spans="1:17" x14ac:dyDescent="0.2">
      <c r="A146" s="276">
        <v>507</v>
      </c>
      <c r="B146" s="20"/>
      <c r="G146">
        <v>146</v>
      </c>
      <c r="Q146" s="276"/>
    </row>
    <row r="147" spans="1:17" x14ac:dyDescent="0.2">
      <c r="A147" s="276">
        <v>508</v>
      </c>
      <c r="B147" s="20"/>
      <c r="G147">
        <v>147</v>
      </c>
      <c r="Q147" s="276"/>
    </row>
    <row r="148" spans="1:17" x14ac:dyDescent="0.2">
      <c r="A148" s="276">
        <v>509</v>
      </c>
      <c r="B148" s="20"/>
      <c r="G148">
        <v>148</v>
      </c>
      <c r="Q148" s="276"/>
    </row>
    <row r="149" spans="1:17" x14ac:dyDescent="0.2">
      <c r="A149" s="276">
        <v>510</v>
      </c>
      <c r="B149" s="20"/>
      <c r="G149">
        <v>149</v>
      </c>
      <c r="Q149" s="276"/>
    </row>
    <row r="150" spans="1:17" x14ac:dyDescent="0.2">
      <c r="A150" s="276">
        <v>512</v>
      </c>
      <c r="B150" s="20"/>
      <c r="G150">
        <v>150</v>
      </c>
      <c r="Q150" s="275"/>
    </row>
    <row r="151" spans="1:17" x14ac:dyDescent="0.2">
      <c r="A151" s="276">
        <v>513</v>
      </c>
      <c r="B151" s="20"/>
      <c r="G151">
        <v>151</v>
      </c>
      <c r="Q151" s="276"/>
    </row>
    <row r="152" spans="1:17" x14ac:dyDescent="0.2">
      <c r="A152" s="276">
        <v>515</v>
      </c>
      <c r="B152" s="20"/>
      <c r="G152">
        <v>152</v>
      </c>
      <c r="Q152" s="276"/>
    </row>
    <row r="153" spans="1:17" x14ac:dyDescent="0.2">
      <c r="A153" s="276">
        <v>516</v>
      </c>
      <c r="B153" s="20"/>
      <c r="G153">
        <v>153</v>
      </c>
      <c r="Q153" s="276"/>
    </row>
    <row r="154" spans="1:17" x14ac:dyDescent="0.2">
      <c r="A154" s="276">
        <v>518</v>
      </c>
      <c r="B154" s="20"/>
      <c r="G154">
        <v>154</v>
      </c>
      <c r="Q154" s="275"/>
    </row>
    <row r="155" spans="1:17" x14ac:dyDescent="0.2">
      <c r="A155" s="276">
        <v>519</v>
      </c>
      <c r="B155" s="20"/>
      <c r="G155">
        <v>155</v>
      </c>
      <c r="Q155" s="276"/>
    </row>
    <row r="156" spans="1:17" x14ac:dyDescent="0.2">
      <c r="A156" s="276">
        <v>520</v>
      </c>
      <c r="B156" s="20"/>
      <c r="G156">
        <v>156</v>
      </c>
      <c r="Q156" s="276"/>
    </row>
    <row r="157" spans="1:17" x14ac:dyDescent="0.2">
      <c r="A157" s="276">
        <v>522</v>
      </c>
      <c r="B157" s="20"/>
      <c r="G157">
        <v>157</v>
      </c>
      <c r="Q157" s="276"/>
    </row>
    <row r="158" spans="1:17" x14ac:dyDescent="0.2">
      <c r="A158" s="276">
        <v>523</v>
      </c>
      <c r="B158" s="20"/>
      <c r="G158">
        <v>158</v>
      </c>
      <c r="Q158" s="276"/>
    </row>
    <row r="159" spans="1:17" x14ac:dyDescent="0.2">
      <c r="A159" s="276">
        <v>524</v>
      </c>
      <c r="B159" s="20"/>
      <c r="G159">
        <v>159</v>
      </c>
      <c r="Q159" s="276"/>
    </row>
    <row r="160" spans="1:17" x14ac:dyDescent="0.2">
      <c r="A160" s="276">
        <v>525</v>
      </c>
      <c r="B160" s="20"/>
      <c r="G160">
        <v>160</v>
      </c>
      <c r="Q160" s="275"/>
    </row>
    <row r="161" spans="1:17" x14ac:dyDescent="0.2">
      <c r="A161" s="276">
        <v>526</v>
      </c>
      <c r="B161" s="20"/>
      <c r="G161">
        <v>161</v>
      </c>
      <c r="Q161" s="276"/>
    </row>
    <row r="162" spans="1:17" x14ac:dyDescent="0.2">
      <c r="A162" s="276">
        <v>527</v>
      </c>
      <c r="B162" s="20"/>
      <c r="G162">
        <v>162</v>
      </c>
      <c r="Q162" s="276"/>
    </row>
    <row r="163" spans="1:17" x14ac:dyDescent="0.2">
      <c r="A163" s="276">
        <v>528</v>
      </c>
      <c r="B163" s="20"/>
      <c r="G163">
        <v>163</v>
      </c>
      <c r="Q163" s="275"/>
    </row>
    <row r="164" spans="1:17" x14ac:dyDescent="0.2">
      <c r="A164" s="276">
        <v>529</v>
      </c>
      <c r="B164" s="20"/>
      <c r="G164">
        <v>164</v>
      </c>
      <c r="Q164" s="276"/>
    </row>
    <row r="165" spans="1:17" x14ac:dyDescent="0.2">
      <c r="A165" s="276">
        <v>530</v>
      </c>
      <c r="B165" s="20"/>
      <c r="G165">
        <v>165</v>
      </c>
      <c r="Q165" s="276"/>
    </row>
    <row r="166" spans="1:17" x14ac:dyDescent="0.2">
      <c r="A166" s="276">
        <v>531</v>
      </c>
      <c r="B166" s="20"/>
      <c r="G166">
        <v>166</v>
      </c>
      <c r="Q166" s="276"/>
    </row>
    <row r="167" spans="1:17" x14ac:dyDescent="0.2">
      <c r="A167" s="276">
        <v>532</v>
      </c>
      <c r="B167" s="20"/>
      <c r="G167">
        <v>167</v>
      </c>
      <c r="Q167" s="276"/>
    </row>
    <row r="168" spans="1:17" x14ac:dyDescent="0.2">
      <c r="A168" s="276">
        <v>534</v>
      </c>
      <c r="B168" s="20"/>
      <c r="G168">
        <v>168</v>
      </c>
      <c r="Q168" s="276"/>
    </row>
    <row r="169" spans="1:17" x14ac:dyDescent="0.2">
      <c r="A169" s="276">
        <v>536</v>
      </c>
      <c r="B169" s="20"/>
      <c r="G169">
        <v>169</v>
      </c>
      <c r="Q169" s="275"/>
    </row>
    <row r="170" spans="1:17" x14ac:dyDescent="0.2">
      <c r="A170" s="276">
        <v>538</v>
      </c>
      <c r="B170" s="20"/>
      <c r="G170">
        <v>170</v>
      </c>
      <c r="Q170" s="276"/>
    </row>
    <row r="171" spans="1:17" x14ac:dyDescent="0.2">
      <c r="A171" s="276">
        <v>539</v>
      </c>
      <c r="B171" s="20"/>
      <c r="G171">
        <v>171</v>
      </c>
      <c r="Q171" s="276"/>
    </row>
    <row r="172" spans="1:17" x14ac:dyDescent="0.2">
      <c r="A172" s="276">
        <v>542</v>
      </c>
      <c r="B172" s="20"/>
      <c r="G172">
        <v>172</v>
      </c>
      <c r="Q172" s="276"/>
    </row>
    <row r="173" spans="1:17" x14ac:dyDescent="0.2">
      <c r="A173" s="276">
        <v>543</v>
      </c>
      <c r="B173" s="20"/>
      <c r="G173">
        <v>173</v>
      </c>
      <c r="Q173" s="276"/>
    </row>
    <row r="174" spans="1:17" x14ac:dyDescent="0.2">
      <c r="A174" s="276">
        <v>544</v>
      </c>
      <c r="B174" s="20"/>
      <c r="G174">
        <v>174</v>
      </c>
      <c r="Q174" s="276"/>
    </row>
    <row r="175" spans="1:17" x14ac:dyDescent="0.2">
      <c r="A175" s="276">
        <v>546</v>
      </c>
      <c r="B175" s="20"/>
      <c r="G175">
        <v>175</v>
      </c>
      <c r="Q175" s="276"/>
    </row>
    <row r="176" spans="1:17" x14ac:dyDescent="0.2">
      <c r="A176" s="276">
        <v>547</v>
      </c>
      <c r="B176" s="20"/>
      <c r="G176">
        <v>176</v>
      </c>
      <c r="Q176" s="276"/>
    </row>
    <row r="177" spans="1:17" x14ac:dyDescent="0.2">
      <c r="A177" s="276">
        <v>548</v>
      </c>
      <c r="B177" s="20"/>
      <c r="G177">
        <v>177</v>
      </c>
      <c r="Q177" s="276"/>
    </row>
    <row r="178" spans="1:17" x14ac:dyDescent="0.2">
      <c r="A178" s="276">
        <v>599</v>
      </c>
      <c r="B178" s="20"/>
      <c r="G178">
        <v>178</v>
      </c>
      <c r="Q178" s="276"/>
    </row>
    <row r="179" spans="1:17" x14ac:dyDescent="0.2">
      <c r="A179" s="276">
        <v>702</v>
      </c>
      <c r="B179" s="20"/>
      <c r="G179">
        <v>179</v>
      </c>
      <c r="Q179" s="276"/>
    </row>
    <row r="180" spans="1:17" x14ac:dyDescent="0.2">
      <c r="A180" s="276">
        <v>704</v>
      </c>
      <c r="B180" s="20"/>
      <c r="G180">
        <v>180</v>
      </c>
      <c r="Q180" s="275"/>
    </row>
    <row r="181" spans="1:17" x14ac:dyDescent="0.2">
      <c r="A181" s="276">
        <v>705</v>
      </c>
      <c r="B181" s="20"/>
      <c r="G181">
        <v>181</v>
      </c>
      <c r="Q181" s="276"/>
    </row>
    <row r="182" spans="1:17" x14ac:dyDescent="0.2">
      <c r="A182" s="276">
        <v>706</v>
      </c>
      <c r="B182" s="20"/>
      <c r="G182">
        <v>182</v>
      </c>
      <c r="Q182" s="276"/>
    </row>
    <row r="183" spans="1:17" x14ac:dyDescent="0.2">
      <c r="A183" s="276">
        <v>730</v>
      </c>
      <c r="B183" s="20"/>
      <c r="G183">
        <v>183</v>
      </c>
      <c r="Q183" s="275"/>
    </row>
    <row r="184" spans="1:17" x14ac:dyDescent="0.2">
      <c r="A184" s="276">
        <v>821</v>
      </c>
      <c r="B184" s="20"/>
      <c r="G184">
        <v>184</v>
      </c>
      <c r="Q184" s="276"/>
    </row>
    <row r="185" spans="1:17" x14ac:dyDescent="0.2">
      <c r="A185" s="276">
        <v>823</v>
      </c>
      <c r="B185" s="20"/>
      <c r="G185">
        <v>185</v>
      </c>
      <c r="Q185" s="275"/>
    </row>
    <row r="186" spans="1:17" x14ac:dyDescent="0.2">
      <c r="A186" s="276">
        <v>900</v>
      </c>
      <c r="B186" s="20"/>
      <c r="G186">
        <v>186</v>
      </c>
      <c r="Q186" s="276"/>
    </row>
    <row r="187" spans="1:17" x14ac:dyDescent="0.2">
      <c r="A187" s="276">
        <v>902</v>
      </c>
      <c r="B187" s="20"/>
      <c r="G187">
        <v>187</v>
      </c>
      <c r="Q187" s="276"/>
    </row>
    <row r="188" spans="1:17" x14ac:dyDescent="0.2">
      <c r="A188" s="276">
        <v>903</v>
      </c>
      <c r="B188" s="20"/>
      <c r="G188">
        <v>188</v>
      </c>
      <c r="Q188" s="276"/>
    </row>
    <row r="189" spans="1:17" x14ac:dyDescent="0.2">
      <c r="A189" s="276">
        <v>904</v>
      </c>
      <c r="B189" s="20"/>
      <c r="G189">
        <v>189</v>
      </c>
      <c r="Q189" s="275"/>
    </row>
    <row r="190" spans="1:17" x14ac:dyDescent="0.2">
      <c r="A190" s="276">
        <v>906</v>
      </c>
      <c r="B190" s="20"/>
      <c r="G190">
        <v>190</v>
      </c>
      <c r="Q190" s="276"/>
    </row>
    <row r="191" spans="1:17" x14ac:dyDescent="0.2">
      <c r="A191" s="276">
        <v>970</v>
      </c>
      <c r="B191" s="20"/>
      <c r="G191">
        <v>191</v>
      </c>
      <c r="Q191" s="276"/>
    </row>
    <row r="192" spans="1:17" x14ac:dyDescent="0.2">
      <c r="A192" s="276">
        <v>971</v>
      </c>
      <c r="B192" s="20"/>
      <c r="G192">
        <v>192</v>
      </c>
      <c r="Q192" s="276"/>
    </row>
    <row r="193" spans="2:17" x14ac:dyDescent="0.2">
      <c r="B193" s="20"/>
      <c r="G193">
        <v>193</v>
      </c>
      <c r="Q193" s="275"/>
    </row>
    <row r="194" spans="2:17" x14ac:dyDescent="0.2">
      <c r="B194" s="20"/>
      <c r="G194">
        <v>194</v>
      </c>
      <c r="Q194" s="276"/>
    </row>
    <row r="195" spans="2:17" x14ac:dyDescent="0.2">
      <c r="B195" s="20"/>
      <c r="G195">
        <v>195</v>
      </c>
      <c r="Q195" s="276"/>
    </row>
    <row r="196" spans="2:17" x14ac:dyDescent="0.2">
      <c r="B196" s="20"/>
      <c r="G196">
        <v>196</v>
      </c>
      <c r="Q196" s="276"/>
    </row>
    <row r="197" spans="2:17" x14ac:dyDescent="0.2">
      <c r="B197" s="20"/>
      <c r="C197" s="370" t="s">
        <v>233</v>
      </c>
      <c r="D197" t="s">
        <v>205</v>
      </c>
      <c r="E197" s="369"/>
      <c r="G197">
        <v>197</v>
      </c>
      <c r="Q197" s="276"/>
    </row>
    <row r="198" spans="2:17" x14ac:dyDescent="0.2">
      <c r="B198" s="369"/>
      <c r="C198" t="s">
        <v>206</v>
      </c>
      <c r="D198" t="s">
        <v>207</v>
      </c>
      <c r="E198" s="368"/>
      <c r="G198">
        <v>198</v>
      </c>
      <c r="Q198" s="276"/>
    </row>
    <row r="199" spans="2:17" x14ac:dyDescent="0.2">
      <c r="B199" s="20"/>
      <c r="C199" t="s">
        <v>208</v>
      </c>
      <c r="D199" t="s">
        <v>209</v>
      </c>
      <c r="E199" s="368"/>
      <c r="G199">
        <v>199</v>
      </c>
      <c r="Q199" s="276"/>
    </row>
    <row r="200" spans="2:17" x14ac:dyDescent="0.2">
      <c r="B200" s="20"/>
      <c r="C200" t="s">
        <v>210</v>
      </c>
      <c r="D200" t="s">
        <v>238</v>
      </c>
      <c r="E200" s="368"/>
      <c r="G200">
        <v>200</v>
      </c>
      <c r="Q200" s="276"/>
    </row>
    <row r="201" spans="2:17" x14ac:dyDescent="0.2">
      <c r="B201" s="20"/>
      <c r="C201" t="s">
        <v>211</v>
      </c>
      <c r="D201" t="s">
        <v>237</v>
      </c>
      <c r="E201" s="368"/>
      <c r="G201">
        <v>201</v>
      </c>
      <c r="Q201" s="276"/>
    </row>
    <row r="202" spans="2:17" x14ac:dyDescent="0.2">
      <c r="B202" s="20"/>
      <c r="C202" t="s">
        <v>213</v>
      </c>
      <c r="D202" t="s">
        <v>239</v>
      </c>
      <c r="E202" s="368"/>
      <c r="G202">
        <v>202</v>
      </c>
      <c r="Q202" s="276"/>
    </row>
    <row r="203" spans="2:17" x14ac:dyDescent="0.2">
      <c r="B203" s="20"/>
      <c r="C203" t="s">
        <v>215</v>
      </c>
      <c r="D203" t="s">
        <v>240</v>
      </c>
      <c r="E203" s="368"/>
      <c r="G203">
        <v>203</v>
      </c>
      <c r="Q203" s="276"/>
    </row>
    <row r="204" spans="2:17" x14ac:dyDescent="0.2">
      <c r="B204" s="20"/>
      <c r="C204" t="s">
        <v>216</v>
      </c>
      <c r="D204" t="s">
        <v>241</v>
      </c>
      <c r="E204" s="368"/>
      <c r="G204">
        <v>204</v>
      </c>
      <c r="Q204" s="275"/>
    </row>
    <row r="205" spans="2:17" x14ac:dyDescent="0.2">
      <c r="B205" s="20"/>
      <c r="C205" t="s">
        <v>217</v>
      </c>
      <c r="D205" t="s">
        <v>242</v>
      </c>
      <c r="E205" s="368"/>
      <c r="G205">
        <v>205</v>
      </c>
      <c r="Q205" s="275"/>
    </row>
    <row r="206" spans="2:17" x14ac:dyDescent="0.2">
      <c r="B206" s="20"/>
      <c r="C206" t="s">
        <v>218</v>
      </c>
      <c r="D206" t="s">
        <v>243</v>
      </c>
      <c r="E206" s="368"/>
      <c r="G206">
        <v>206</v>
      </c>
      <c r="Q206" s="276"/>
    </row>
    <row r="207" spans="2:17" x14ac:dyDescent="0.2">
      <c r="B207" s="20"/>
      <c r="C207" t="s">
        <v>219</v>
      </c>
      <c r="D207" t="s">
        <v>244</v>
      </c>
      <c r="E207" s="368"/>
      <c r="G207">
        <v>207</v>
      </c>
      <c r="Q207" s="276"/>
    </row>
    <row r="208" spans="2:17" x14ac:dyDescent="0.2">
      <c r="B208" s="20"/>
      <c r="C208" t="s">
        <v>220</v>
      </c>
      <c r="D208" t="s">
        <v>212</v>
      </c>
      <c r="E208" s="368"/>
      <c r="G208">
        <v>208</v>
      </c>
      <c r="Q208" s="276"/>
    </row>
    <row r="209" spans="2:17" x14ac:dyDescent="0.2">
      <c r="B209" s="20"/>
      <c r="C209" t="s">
        <v>221</v>
      </c>
      <c r="D209" t="s">
        <v>214</v>
      </c>
      <c r="E209" s="368"/>
      <c r="G209">
        <v>209</v>
      </c>
      <c r="Q209" s="276"/>
    </row>
    <row r="210" spans="2:17" x14ac:dyDescent="0.2">
      <c r="B210" s="20"/>
      <c r="C210" t="s">
        <v>223</v>
      </c>
      <c r="D210" t="s">
        <v>245</v>
      </c>
      <c r="E210" s="368"/>
      <c r="G210">
        <v>210</v>
      </c>
      <c r="Q210" s="276"/>
    </row>
    <row r="211" spans="2:17" x14ac:dyDescent="0.2">
      <c r="B211" s="20"/>
      <c r="C211" t="s">
        <v>225</v>
      </c>
      <c r="D211" t="s">
        <v>246</v>
      </c>
      <c r="E211" s="368"/>
      <c r="G211">
        <v>211</v>
      </c>
      <c r="Q211" s="275"/>
    </row>
    <row r="212" spans="2:17" x14ac:dyDescent="0.2">
      <c r="B212" s="20"/>
      <c r="C212" t="s">
        <v>227</v>
      </c>
      <c r="D212" t="s">
        <v>247</v>
      </c>
      <c r="E212" s="368"/>
      <c r="G212">
        <v>212</v>
      </c>
      <c r="Q212" s="276"/>
    </row>
    <row r="213" spans="2:17" x14ac:dyDescent="0.2">
      <c r="B213" s="20"/>
      <c r="C213" t="s">
        <v>229</v>
      </c>
      <c r="D213" t="s">
        <v>248</v>
      </c>
      <c r="E213" s="368"/>
      <c r="G213">
        <v>213</v>
      </c>
      <c r="Q213" s="276"/>
    </row>
    <row r="214" spans="2:17" x14ac:dyDescent="0.2">
      <c r="B214" s="20"/>
      <c r="C214" t="s">
        <v>231</v>
      </c>
      <c r="D214" t="s">
        <v>249</v>
      </c>
      <c r="E214" s="368"/>
      <c r="G214">
        <v>214</v>
      </c>
      <c r="Q214" s="276"/>
    </row>
    <row r="215" spans="2:17" x14ac:dyDescent="0.2">
      <c r="B215" s="20"/>
      <c r="C215" s="368"/>
      <c r="D215" t="s">
        <v>250</v>
      </c>
      <c r="E215" s="274"/>
      <c r="G215">
        <v>215</v>
      </c>
      <c r="O215" s="276"/>
      <c r="Q215"/>
    </row>
    <row r="216" spans="2:17" x14ac:dyDescent="0.2">
      <c r="B216" s="20"/>
      <c r="D216" t="s">
        <v>251</v>
      </c>
      <c r="E216" s="368"/>
      <c r="G216">
        <v>219</v>
      </c>
      <c r="Q216" s="276"/>
    </row>
    <row r="217" spans="2:17" x14ac:dyDescent="0.2">
      <c r="B217" s="20"/>
      <c r="D217" t="s">
        <v>252</v>
      </c>
      <c r="E217" s="368"/>
      <c r="G217">
        <v>220</v>
      </c>
      <c r="Q217" s="276"/>
    </row>
    <row r="218" spans="2:17" x14ac:dyDescent="0.2">
      <c r="B218" s="20"/>
      <c r="D218" t="s">
        <v>253</v>
      </c>
      <c r="E218" s="368"/>
      <c r="G218">
        <v>221</v>
      </c>
      <c r="Q218" s="276"/>
    </row>
    <row r="219" spans="2:17" x14ac:dyDescent="0.2">
      <c r="B219" s="20"/>
      <c r="D219" t="s">
        <v>254</v>
      </c>
      <c r="E219" s="368"/>
      <c r="G219">
        <v>222</v>
      </c>
      <c r="Q219" s="276"/>
    </row>
    <row r="220" spans="2:17" x14ac:dyDescent="0.2">
      <c r="B220" s="20"/>
      <c r="D220" t="s">
        <v>255</v>
      </c>
      <c r="E220" s="368"/>
      <c r="G220">
        <v>223</v>
      </c>
      <c r="Q220" s="275"/>
    </row>
    <row r="221" spans="2:17" x14ac:dyDescent="0.2">
      <c r="B221" s="20"/>
      <c r="D221" t="s">
        <v>256</v>
      </c>
      <c r="E221" s="368"/>
      <c r="G221">
        <v>224</v>
      </c>
      <c r="Q221" s="276"/>
    </row>
    <row r="222" spans="2:17" x14ac:dyDescent="0.2">
      <c r="B222" s="20"/>
      <c r="D222" t="s">
        <v>257</v>
      </c>
      <c r="E222" s="368"/>
      <c r="G222">
        <v>225</v>
      </c>
      <c r="Q222" s="276"/>
    </row>
    <row r="223" spans="2:17" x14ac:dyDescent="0.2">
      <c r="B223" s="20"/>
      <c r="D223" t="s">
        <v>258</v>
      </c>
      <c r="G223">
        <v>226</v>
      </c>
      <c r="Q223" s="276"/>
    </row>
    <row r="224" spans="2:17" x14ac:dyDescent="0.2">
      <c r="B224" s="20"/>
      <c r="D224" t="s">
        <v>259</v>
      </c>
      <c r="G224">
        <v>227</v>
      </c>
      <c r="Q224" s="276"/>
    </row>
    <row r="225" spans="2:17" x14ac:dyDescent="0.2">
      <c r="B225" s="20"/>
      <c r="D225" t="s">
        <v>260</v>
      </c>
      <c r="G225">
        <v>228</v>
      </c>
      <c r="Q225" s="276"/>
    </row>
    <row r="226" spans="2:17" x14ac:dyDescent="0.2">
      <c r="B226" s="20"/>
      <c r="D226" t="s">
        <v>261</v>
      </c>
      <c r="G226">
        <v>229</v>
      </c>
      <c r="Q226" s="276"/>
    </row>
    <row r="227" spans="2:17" x14ac:dyDescent="0.2">
      <c r="B227" s="20"/>
      <c r="D227" t="s">
        <v>222</v>
      </c>
      <c r="G227">
        <v>230</v>
      </c>
      <c r="Q227" s="276"/>
    </row>
    <row r="228" spans="2:17" x14ac:dyDescent="0.2">
      <c r="B228" s="20"/>
      <c r="D228" t="s">
        <v>224</v>
      </c>
      <c r="G228">
        <v>231</v>
      </c>
      <c r="Q228" s="276"/>
    </row>
    <row r="229" spans="2:17" x14ac:dyDescent="0.2">
      <c r="B229" s="20"/>
      <c r="D229" t="s">
        <v>226</v>
      </c>
      <c r="G229">
        <v>232</v>
      </c>
      <c r="Q229" s="276"/>
    </row>
    <row r="230" spans="2:17" x14ac:dyDescent="0.2">
      <c r="B230" s="20"/>
      <c r="D230" t="s">
        <v>228</v>
      </c>
      <c r="G230">
        <v>233</v>
      </c>
      <c r="Q230" s="276"/>
    </row>
    <row r="231" spans="2:17" x14ac:dyDescent="0.2">
      <c r="B231" s="20"/>
      <c r="D231" t="s">
        <v>230</v>
      </c>
      <c r="G231">
        <v>234</v>
      </c>
      <c r="Q231" s="276"/>
    </row>
    <row r="232" spans="2:17" x14ac:dyDescent="0.2">
      <c r="B232" s="20"/>
      <c r="D232" t="s">
        <v>232</v>
      </c>
      <c r="G232">
        <v>235</v>
      </c>
      <c r="Q232" s="275"/>
    </row>
    <row r="233" spans="2:17" x14ac:dyDescent="0.2">
      <c r="B233" s="20"/>
      <c r="G233">
        <v>236</v>
      </c>
      <c r="Q233" s="276"/>
    </row>
    <row r="234" spans="2:17" x14ac:dyDescent="0.2">
      <c r="B234" s="20"/>
      <c r="G234">
        <v>237</v>
      </c>
      <c r="Q234" s="276"/>
    </row>
    <row r="235" spans="2:17" x14ac:dyDescent="0.2">
      <c r="B235" s="20"/>
      <c r="G235">
        <v>238</v>
      </c>
      <c r="Q235" s="276"/>
    </row>
    <row r="236" spans="2:17" x14ac:dyDescent="0.2">
      <c r="B236" s="20"/>
      <c r="G236">
        <v>239</v>
      </c>
      <c r="Q236" s="275"/>
    </row>
    <row r="237" spans="2:17" x14ac:dyDescent="0.2">
      <c r="B237" s="20"/>
      <c r="G237">
        <v>240</v>
      </c>
      <c r="Q237" s="276"/>
    </row>
    <row r="238" spans="2:17" x14ac:dyDescent="0.2">
      <c r="B238" s="20"/>
      <c r="G238">
        <v>241</v>
      </c>
      <c r="Q238" s="276"/>
    </row>
    <row r="239" spans="2:17" x14ac:dyDescent="0.2">
      <c r="B239" s="20"/>
      <c r="G239">
        <v>242</v>
      </c>
      <c r="Q239" s="275"/>
    </row>
    <row r="240" spans="2:17" x14ac:dyDescent="0.2">
      <c r="B240" s="20"/>
      <c r="G240">
        <v>243</v>
      </c>
      <c r="Q240" s="276"/>
    </row>
    <row r="241" spans="2:17" x14ac:dyDescent="0.2">
      <c r="B241" s="20"/>
      <c r="G241">
        <v>244</v>
      </c>
      <c r="Q241" s="276"/>
    </row>
    <row r="242" spans="2:17" x14ac:dyDescent="0.2">
      <c r="B242" s="20"/>
      <c r="G242">
        <v>245</v>
      </c>
      <c r="Q242" s="275"/>
    </row>
    <row r="243" spans="2:17" x14ac:dyDescent="0.2">
      <c r="B243" s="20"/>
      <c r="G243">
        <v>246</v>
      </c>
      <c r="Q243" s="276"/>
    </row>
    <row r="244" spans="2:17" x14ac:dyDescent="0.2">
      <c r="B244" s="20"/>
      <c r="G244">
        <v>247</v>
      </c>
      <c r="Q244" s="276"/>
    </row>
    <row r="245" spans="2:17" x14ac:dyDescent="0.2">
      <c r="B245" s="20"/>
      <c r="G245">
        <v>248</v>
      </c>
      <c r="Q245" s="276"/>
    </row>
    <row r="246" spans="2:17" x14ac:dyDescent="0.2">
      <c r="B246" s="20"/>
      <c r="G246">
        <v>249</v>
      </c>
    </row>
    <row r="247" spans="2:17" x14ac:dyDescent="0.2">
      <c r="G247">
        <v>250</v>
      </c>
    </row>
    <row r="248" spans="2:17" x14ac:dyDescent="0.2">
      <c r="G248">
        <v>251</v>
      </c>
    </row>
    <row r="249" spans="2:17" x14ac:dyDescent="0.2">
      <c r="G249">
        <v>252</v>
      </c>
    </row>
    <row r="250" spans="2:17" x14ac:dyDescent="0.2">
      <c r="G250">
        <v>253</v>
      </c>
    </row>
    <row r="251" spans="2:17" x14ac:dyDescent="0.2">
      <c r="G251">
        <v>254</v>
      </c>
    </row>
    <row r="252" spans="2:17" x14ac:dyDescent="0.2">
      <c r="G252">
        <v>255</v>
      </c>
    </row>
    <row r="253" spans="2:17" x14ac:dyDescent="0.2">
      <c r="G253">
        <v>256</v>
      </c>
    </row>
    <row r="254" spans="2:17" x14ac:dyDescent="0.2">
      <c r="G254">
        <v>257</v>
      </c>
    </row>
    <row r="255" spans="2:17" x14ac:dyDescent="0.2">
      <c r="G255">
        <v>258</v>
      </c>
    </row>
    <row r="256" spans="2:17" x14ac:dyDescent="0.2">
      <c r="G256">
        <v>259</v>
      </c>
    </row>
    <row r="257" spans="7:7" x14ac:dyDescent="0.2">
      <c r="G257">
        <v>260</v>
      </c>
    </row>
    <row r="258" spans="7:7" x14ac:dyDescent="0.2">
      <c r="G258">
        <v>261</v>
      </c>
    </row>
    <row r="259" spans="7:7" x14ac:dyDescent="0.2">
      <c r="G259">
        <v>262</v>
      </c>
    </row>
    <row r="260" spans="7:7" x14ac:dyDescent="0.2">
      <c r="G260">
        <v>263</v>
      </c>
    </row>
    <row r="261" spans="7:7" x14ac:dyDescent="0.2">
      <c r="G261">
        <v>264</v>
      </c>
    </row>
    <row r="262" spans="7:7" x14ac:dyDescent="0.2">
      <c r="G262">
        <v>265</v>
      </c>
    </row>
    <row r="263" spans="7:7" x14ac:dyDescent="0.2">
      <c r="G263">
        <v>266</v>
      </c>
    </row>
    <row r="264" spans="7:7" x14ac:dyDescent="0.2">
      <c r="G264">
        <v>267</v>
      </c>
    </row>
    <row r="265" spans="7:7" x14ac:dyDescent="0.2">
      <c r="G265">
        <v>268</v>
      </c>
    </row>
    <row r="266" spans="7:7" x14ac:dyDescent="0.2">
      <c r="G266">
        <v>269</v>
      </c>
    </row>
    <row r="267" spans="7:7" x14ac:dyDescent="0.2">
      <c r="G267">
        <v>270</v>
      </c>
    </row>
    <row r="268" spans="7:7" x14ac:dyDescent="0.2">
      <c r="G268">
        <v>271</v>
      </c>
    </row>
    <row r="269" spans="7:7" x14ac:dyDescent="0.2">
      <c r="G269">
        <v>272</v>
      </c>
    </row>
    <row r="270" spans="7:7" x14ac:dyDescent="0.2">
      <c r="G270">
        <v>273</v>
      </c>
    </row>
    <row r="271" spans="7:7" x14ac:dyDescent="0.2">
      <c r="G271">
        <v>274</v>
      </c>
    </row>
    <row r="272" spans="7:7" x14ac:dyDescent="0.2">
      <c r="G272">
        <v>275</v>
      </c>
    </row>
    <row r="273" spans="7:7" x14ac:dyDescent="0.2">
      <c r="G273">
        <v>276</v>
      </c>
    </row>
    <row r="274" spans="7:7" x14ac:dyDescent="0.2">
      <c r="G274">
        <v>277</v>
      </c>
    </row>
    <row r="275" spans="7:7" x14ac:dyDescent="0.2">
      <c r="G275">
        <v>278</v>
      </c>
    </row>
    <row r="276" spans="7:7" x14ac:dyDescent="0.2">
      <c r="G276">
        <v>279</v>
      </c>
    </row>
    <row r="277" spans="7:7" x14ac:dyDescent="0.2">
      <c r="G277">
        <v>280</v>
      </c>
    </row>
    <row r="278" spans="7:7" x14ac:dyDescent="0.2">
      <c r="G278">
        <v>281</v>
      </c>
    </row>
    <row r="279" spans="7:7" x14ac:dyDescent="0.2">
      <c r="G279">
        <v>282</v>
      </c>
    </row>
    <row r="280" spans="7:7" x14ac:dyDescent="0.2">
      <c r="G280">
        <v>283</v>
      </c>
    </row>
    <row r="281" spans="7:7" x14ac:dyDescent="0.2">
      <c r="G281">
        <v>284</v>
      </c>
    </row>
    <row r="282" spans="7:7" x14ac:dyDescent="0.2">
      <c r="G282">
        <v>285</v>
      </c>
    </row>
    <row r="283" spans="7:7" x14ac:dyDescent="0.2">
      <c r="G283">
        <v>286</v>
      </c>
    </row>
    <row r="284" spans="7:7" x14ac:dyDescent="0.2">
      <c r="G284">
        <v>287</v>
      </c>
    </row>
    <row r="285" spans="7:7" x14ac:dyDescent="0.2">
      <c r="G285">
        <v>288</v>
      </c>
    </row>
    <row r="286" spans="7:7" x14ac:dyDescent="0.2">
      <c r="G286">
        <v>289</v>
      </c>
    </row>
    <row r="287" spans="7:7" x14ac:dyDescent="0.2">
      <c r="G287">
        <v>290</v>
      </c>
    </row>
    <row r="288" spans="7:7" x14ac:dyDescent="0.2">
      <c r="G288">
        <v>291</v>
      </c>
    </row>
    <row r="289" spans="7:7" x14ac:dyDescent="0.2">
      <c r="G289">
        <v>292</v>
      </c>
    </row>
    <row r="290" spans="7:7" x14ac:dyDescent="0.2">
      <c r="G290">
        <v>293</v>
      </c>
    </row>
    <row r="291" spans="7:7" x14ac:dyDescent="0.2">
      <c r="G291">
        <v>294</v>
      </c>
    </row>
    <row r="292" spans="7:7" x14ac:dyDescent="0.2">
      <c r="G292">
        <v>295</v>
      </c>
    </row>
    <row r="293" spans="7:7" x14ac:dyDescent="0.2">
      <c r="G293">
        <v>296</v>
      </c>
    </row>
    <row r="294" spans="7:7" x14ac:dyDescent="0.2">
      <c r="G294">
        <v>297</v>
      </c>
    </row>
    <row r="295" spans="7:7" x14ac:dyDescent="0.2">
      <c r="G295">
        <v>298</v>
      </c>
    </row>
    <row r="296" spans="7:7" x14ac:dyDescent="0.2">
      <c r="G296">
        <v>299</v>
      </c>
    </row>
    <row r="297" spans="7:7" x14ac:dyDescent="0.2">
      <c r="G297">
        <v>300</v>
      </c>
    </row>
    <row r="298" spans="7:7" x14ac:dyDescent="0.2">
      <c r="G298">
        <v>301</v>
      </c>
    </row>
    <row r="299" spans="7:7" x14ac:dyDescent="0.2">
      <c r="G299">
        <v>302</v>
      </c>
    </row>
    <row r="300" spans="7:7" x14ac:dyDescent="0.2">
      <c r="G300">
        <v>303</v>
      </c>
    </row>
    <row r="301" spans="7:7" x14ac:dyDescent="0.2">
      <c r="G301">
        <v>304</v>
      </c>
    </row>
    <row r="302" spans="7:7" x14ac:dyDescent="0.2">
      <c r="G302">
        <v>305</v>
      </c>
    </row>
    <row r="303" spans="7:7" x14ac:dyDescent="0.2">
      <c r="G303">
        <v>306</v>
      </c>
    </row>
    <row r="304" spans="7:7" x14ac:dyDescent="0.2">
      <c r="G304">
        <v>307</v>
      </c>
    </row>
    <row r="305" spans="7:7" x14ac:dyDescent="0.2">
      <c r="G305">
        <v>308</v>
      </c>
    </row>
    <row r="306" spans="7:7" x14ac:dyDescent="0.2">
      <c r="G306">
        <v>309</v>
      </c>
    </row>
    <row r="307" spans="7:7" x14ac:dyDescent="0.2">
      <c r="G307">
        <v>310</v>
      </c>
    </row>
    <row r="308" spans="7:7" x14ac:dyDescent="0.2">
      <c r="G308">
        <v>311</v>
      </c>
    </row>
    <row r="309" spans="7:7" x14ac:dyDescent="0.2">
      <c r="G309">
        <v>312</v>
      </c>
    </row>
    <row r="310" spans="7:7" x14ac:dyDescent="0.2">
      <c r="G310">
        <v>313</v>
      </c>
    </row>
    <row r="311" spans="7:7" x14ac:dyDescent="0.2">
      <c r="G311">
        <v>314</v>
      </c>
    </row>
    <row r="312" spans="7:7" x14ac:dyDescent="0.2">
      <c r="G312">
        <v>315</v>
      </c>
    </row>
    <row r="313" spans="7:7" x14ac:dyDescent="0.2">
      <c r="G313">
        <v>316</v>
      </c>
    </row>
    <row r="314" spans="7:7" x14ac:dyDescent="0.2">
      <c r="G314">
        <v>317</v>
      </c>
    </row>
    <row r="315" spans="7:7" x14ac:dyDescent="0.2">
      <c r="G315">
        <v>318</v>
      </c>
    </row>
    <row r="316" spans="7:7" x14ac:dyDescent="0.2">
      <c r="G316">
        <v>319</v>
      </c>
    </row>
    <row r="317" spans="7:7" x14ac:dyDescent="0.2">
      <c r="G317">
        <v>320</v>
      </c>
    </row>
    <row r="318" spans="7:7" x14ac:dyDescent="0.2">
      <c r="G318">
        <v>321</v>
      </c>
    </row>
    <row r="319" spans="7:7" x14ac:dyDescent="0.2">
      <c r="G319">
        <v>322</v>
      </c>
    </row>
    <row r="320" spans="7:7" x14ac:dyDescent="0.2">
      <c r="G320">
        <v>323</v>
      </c>
    </row>
    <row r="321" spans="7:7" x14ac:dyDescent="0.2">
      <c r="G321">
        <v>324</v>
      </c>
    </row>
    <row r="322" spans="7:7" x14ac:dyDescent="0.2">
      <c r="G322">
        <v>325</v>
      </c>
    </row>
    <row r="323" spans="7:7" x14ac:dyDescent="0.2">
      <c r="G323">
        <v>326</v>
      </c>
    </row>
    <row r="324" spans="7:7" x14ac:dyDescent="0.2">
      <c r="G324">
        <v>327</v>
      </c>
    </row>
    <row r="325" spans="7:7" x14ac:dyDescent="0.2">
      <c r="G325">
        <v>328</v>
      </c>
    </row>
    <row r="326" spans="7:7" x14ac:dyDescent="0.2">
      <c r="G326">
        <v>329</v>
      </c>
    </row>
    <row r="327" spans="7:7" x14ac:dyDescent="0.2">
      <c r="G327">
        <v>330</v>
      </c>
    </row>
    <row r="328" spans="7:7" x14ac:dyDescent="0.2">
      <c r="G328">
        <v>331</v>
      </c>
    </row>
    <row r="329" spans="7:7" x14ac:dyDescent="0.2">
      <c r="G329">
        <v>332</v>
      </c>
    </row>
    <row r="330" spans="7:7" x14ac:dyDescent="0.2">
      <c r="G330">
        <v>333</v>
      </c>
    </row>
    <row r="331" spans="7:7" x14ac:dyDescent="0.2">
      <c r="G331">
        <v>334</v>
      </c>
    </row>
    <row r="332" spans="7:7" x14ac:dyDescent="0.2">
      <c r="G332">
        <v>335</v>
      </c>
    </row>
    <row r="333" spans="7:7" x14ac:dyDescent="0.2">
      <c r="G333">
        <v>336</v>
      </c>
    </row>
    <row r="334" spans="7:7" x14ac:dyDescent="0.2">
      <c r="G334">
        <v>337</v>
      </c>
    </row>
    <row r="335" spans="7:7" x14ac:dyDescent="0.2">
      <c r="G335">
        <v>338</v>
      </c>
    </row>
    <row r="336" spans="7:7" x14ac:dyDescent="0.2">
      <c r="G336">
        <v>339</v>
      </c>
    </row>
    <row r="337" spans="7:7" x14ac:dyDescent="0.2">
      <c r="G337">
        <v>340</v>
      </c>
    </row>
    <row r="338" spans="7:7" x14ac:dyDescent="0.2">
      <c r="G338">
        <v>341</v>
      </c>
    </row>
    <row r="339" spans="7:7" x14ac:dyDescent="0.2">
      <c r="G339">
        <v>342</v>
      </c>
    </row>
    <row r="340" spans="7:7" x14ac:dyDescent="0.2">
      <c r="G340">
        <v>343</v>
      </c>
    </row>
    <row r="341" spans="7:7" x14ac:dyDescent="0.2">
      <c r="G341">
        <v>344</v>
      </c>
    </row>
    <row r="342" spans="7:7" x14ac:dyDescent="0.2">
      <c r="G342">
        <v>345</v>
      </c>
    </row>
    <row r="343" spans="7:7" x14ac:dyDescent="0.2">
      <c r="G343">
        <v>346</v>
      </c>
    </row>
    <row r="344" spans="7:7" x14ac:dyDescent="0.2">
      <c r="G344">
        <v>347</v>
      </c>
    </row>
    <row r="345" spans="7:7" x14ac:dyDescent="0.2">
      <c r="G345">
        <v>348</v>
      </c>
    </row>
    <row r="346" spans="7:7" x14ac:dyDescent="0.2">
      <c r="G346">
        <v>349</v>
      </c>
    </row>
    <row r="347" spans="7:7" x14ac:dyDescent="0.2">
      <c r="G347">
        <v>350</v>
      </c>
    </row>
    <row r="348" spans="7:7" x14ac:dyDescent="0.2">
      <c r="G348">
        <v>351</v>
      </c>
    </row>
    <row r="349" spans="7:7" x14ac:dyDescent="0.2">
      <c r="G349">
        <v>352</v>
      </c>
    </row>
    <row r="350" spans="7:7" x14ac:dyDescent="0.2">
      <c r="G350">
        <v>353</v>
      </c>
    </row>
    <row r="351" spans="7:7" x14ac:dyDescent="0.2">
      <c r="G351">
        <v>354</v>
      </c>
    </row>
    <row r="352" spans="7:7" x14ac:dyDescent="0.2">
      <c r="G352">
        <v>355</v>
      </c>
    </row>
    <row r="353" spans="7:7" x14ac:dyDescent="0.2">
      <c r="G353">
        <v>356</v>
      </c>
    </row>
    <row r="354" spans="7:7" x14ac:dyDescent="0.2">
      <c r="G354">
        <v>357</v>
      </c>
    </row>
    <row r="355" spans="7:7" x14ac:dyDescent="0.2">
      <c r="G355">
        <v>358</v>
      </c>
    </row>
    <row r="356" spans="7:7" x14ac:dyDescent="0.2">
      <c r="G356">
        <v>359</v>
      </c>
    </row>
    <row r="357" spans="7:7" x14ac:dyDescent="0.2">
      <c r="G357">
        <v>360</v>
      </c>
    </row>
    <row r="358" spans="7:7" x14ac:dyDescent="0.2">
      <c r="G358">
        <v>361</v>
      </c>
    </row>
    <row r="359" spans="7:7" x14ac:dyDescent="0.2">
      <c r="G359">
        <v>362</v>
      </c>
    </row>
    <row r="360" spans="7:7" x14ac:dyDescent="0.2">
      <c r="G360">
        <v>363</v>
      </c>
    </row>
    <row r="361" spans="7:7" x14ac:dyDescent="0.2">
      <c r="G361">
        <v>364</v>
      </c>
    </row>
    <row r="362" spans="7:7" x14ac:dyDescent="0.2">
      <c r="G362">
        <v>365</v>
      </c>
    </row>
    <row r="363" spans="7:7" x14ac:dyDescent="0.2">
      <c r="G363">
        <v>366</v>
      </c>
    </row>
    <row r="364" spans="7:7" x14ac:dyDescent="0.2">
      <c r="G364">
        <v>367</v>
      </c>
    </row>
    <row r="365" spans="7:7" x14ac:dyDescent="0.2">
      <c r="G365">
        <v>368</v>
      </c>
    </row>
    <row r="366" spans="7:7" x14ac:dyDescent="0.2">
      <c r="G366">
        <v>369</v>
      </c>
    </row>
    <row r="367" spans="7:7" x14ac:dyDescent="0.2">
      <c r="G367">
        <v>370</v>
      </c>
    </row>
    <row r="368" spans="7:7" x14ac:dyDescent="0.2">
      <c r="G368">
        <v>371</v>
      </c>
    </row>
    <row r="369" spans="7:7" x14ac:dyDescent="0.2">
      <c r="G369">
        <v>372</v>
      </c>
    </row>
    <row r="370" spans="7:7" x14ac:dyDescent="0.2">
      <c r="G370">
        <v>373</v>
      </c>
    </row>
    <row r="371" spans="7:7" x14ac:dyDescent="0.2">
      <c r="G371">
        <v>374</v>
      </c>
    </row>
    <row r="372" spans="7:7" x14ac:dyDescent="0.2">
      <c r="G372">
        <v>375</v>
      </c>
    </row>
    <row r="373" spans="7:7" x14ac:dyDescent="0.2">
      <c r="G373">
        <v>376</v>
      </c>
    </row>
    <row r="374" spans="7:7" x14ac:dyDescent="0.2">
      <c r="G374">
        <v>377</v>
      </c>
    </row>
    <row r="375" spans="7:7" x14ac:dyDescent="0.2">
      <c r="G375">
        <v>378</v>
      </c>
    </row>
    <row r="376" spans="7:7" x14ac:dyDescent="0.2">
      <c r="G376">
        <v>379</v>
      </c>
    </row>
    <row r="377" spans="7:7" x14ac:dyDescent="0.2">
      <c r="G377">
        <v>380</v>
      </c>
    </row>
    <row r="378" spans="7:7" x14ac:dyDescent="0.2">
      <c r="G378">
        <v>381</v>
      </c>
    </row>
    <row r="379" spans="7:7" x14ac:dyDescent="0.2">
      <c r="G379">
        <v>382</v>
      </c>
    </row>
    <row r="380" spans="7:7" x14ac:dyDescent="0.2">
      <c r="G380">
        <v>383</v>
      </c>
    </row>
    <row r="381" spans="7:7" x14ac:dyDescent="0.2">
      <c r="G381">
        <v>384</v>
      </c>
    </row>
    <row r="382" spans="7:7" x14ac:dyDescent="0.2">
      <c r="G382">
        <v>385</v>
      </c>
    </row>
    <row r="383" spans="7:7" x14ac:dyDescent="0.2">
      <c r="G383">
        <v>386</v>
      </c>
    </row>
    <row r="384" spans="7:7" x14ac:dyDescent="0.2">
      <c r="G384">
        <v>387</v>
      </c>
    </row>
    <row r="385" spans="7:7" x14ac:dyDescent="0.2">
      <c r="G385">
        <v>388</v>
      </c>
    </row>
    <row r="386" spans="7:7" x14ac:dyDescent="0.2">
      <c r="G386">
        <v>389</v>
      </c>
    </row>
    <row r="387" spans="7:7" x14ac:dyDescent="0.2">
      <c r="G387">
        <v>390</v>
      </c>
    </row>
    <row r="388" spans="7:7" x14ac:dyDescent="0.2">
      <c r="G388">
        <v>391</v>
      </c>
    </row>
    <row r="389" spans="7:7" x14ac:dyDescent="0.2">
      <c r="G389">
        <v>392</v>
      </c>
    </row>
    <row r="390" spans="7:7" x14ac:dyDescent="0.2">
      <c r="G390">
        <v>393</v>
      </c>
    </row>
    <row r="391" spans="7:7" x14ac:dyDescent="0.2">
      <c r="G391">
        <v>394</v>
      </c>
    </row>
    <row r="392" spans="7:7" x14ac:dyDescent="0.2">
      <c r="G392">
        <v>395</v>
      </c>
    </row>
    <row r="393" spans="7:7" x14ac:dyDescent="0.2">
      <c r="G393">
        <v>396</v>
      </c>
    </row>
    <row r="394" spans="7:7" x14ac:dyDescent="0.2">
      <c r="G394">
        <v>397</v>
      </c>
    </row>
    <row r="395" spans="7:7" x14ac:dyDescent="0.2">
      <c r="G395">
        <v>398</v>
      </c>
    </row>
    <row r="396" spans="7:7" x14ac:dyDescent="0.2">
      <c r="G396">
        <v>399</v>
      </c>
    </row>
    <row r="397" spans="7:7" x14ac:dyDescent="0.2">
      <c r="G397">
        <v>400</v>
      </c>
    </row>
    <row r="398" spans="7:7" x14ac:dyDescent="0.2">
      <c r="G398">
        <v>401</v>
      </c>
    </row>
    <row r="399" spans="7:7" x14ac:dyDescent="0.2">
      <c r="G399">
        <v>402</v>
      </c>
    </row>
    <row r="400" spans="7:7" x14ac:dyDescent="0.2">
      <c r="G400">
        <v>403</v>
      </c>
    </row>
    <row r="401" spans="7:7" x14ac:dyDescent="0.2">
      <c r="G401">
        <v>404</v>
      </c>
    </row>
    <row r="402" spans="7:7" x14ac:dyDescent="0.2">
      <c r="G402">
        <v>405</v>
      </c>
    </row>
    <row r="403" spans="7:7" x14ac:dyDescent="0.2">
      <c r="G403">
        <v>406</v>
      </c>
    </row>
    <row r="404" spans="7:7" x14ac:dyDescent="0.2">
      <c r="G404">
        <v>407</v>
      </c>
    </row>
    <row r="405" spans="7:7" x14ac:dyDescent="0.2">
      <c r="G405">
        <v>408</v>
      </c>
    </row>
    <row r="406" spans="7:7" x14ac:dyDescent="0.2">
      <c r="G406">
        <v>409</v>
      </c>
    </row>
    <row r="407" spans="7:7" x14ac:dyDescent="0.2">
      <c r="G407">
        <v>410</v>
      </c>
    </row>
    <row r="408" spans="7:7" x14ac:dyDescent="0.2">
      <c r="G408">
        <v>411</v>
      </c>
    </row>
    <row r="409" spans="7:7" x14ac:dyDescent="0.2">
      <c r="G409">
        <v>412</v>
      </c>
    </row>
    <row r="410" spans="7:7" x14ac:dyDescent="0.2">
      <c r="G410">
        <v>413</v>
      </c>
    </row>
    <row r="411" spans="7:7" x14ac:dyDescent="0.2">
      <c r="G411">
        <v>414</v>
      </c>
    </row>
    <row r="412" spans="7:7" x14ac:dyDescent="0.2">
      <c r="G412">
        <v>415</v>
      </c>
    </row>
    <row r="413" spans="7:7" x14ac:dyDescent="0.2">
      <c r="G413">
        <v>416</v>
      </c>
    </row>
    <row r="414" spans="7:7" x14ac:dyDescent="0.2">
      <c r="G414">
        <v>417</v>
      </c>
    </row>
    <row r="415" spans="7:7" x14ac:dyDescent="0.2">
      <c r="G415">
        <v>418</v>
      </c>
    </row>
    <row r="416" spans="7:7" x14ac:dyDescent="0.2">
      <c r="G416">
        <v>419</v>
      </c>
    </row>
    <row r="417" spans="7:7" x14ac:dyDescent="0.2">
      <c r="G417">
        <v>420</v>
      </c>
    </row>
    <row r="418" spans="7:7" x14ac:dyDescent="0.2">
      <c r="G418">
        <v>421</v>
      </c>
    </row>
    <row r="419" spans="7:7" x14ac:dyDescent="0.2">
      <c r="G419">
        <v>422</v>
      </c>
    </row>
    <row r="420" spans="7:7" x14ac:dyDescent="0.2">
      <c r="G420">
        <v>423</v>
      </c>
    </row>
    <row r="421" spans="7:7" x14ac:dyDescent="0.2">
      <c r="G421">
        <v>424</v>
      </c>
    </row>
    <row r="422" spans="7:7" x14ac:dyDescent="0.2">
      <c r="G422">
        <v>425</v>
      </c>
    </row>
    <row r="423" spans="7:7" x14ac:dyDescent="0.2">
      <c r="G423">
        <v>426</v>
      </c>
    </row>
    <row r="424" spans="7:7" x14ac:dyDescent="0.2">
      <c r="G424">
        <v>427</v>
      </c>
    </row>
    <row r="425" spans="7:7" x14ac:dyDescent="0.2">
      <c r="G425">
        <v>428</v>
      </c>
    </row>
    <row r="426" spans="7:7" x14ac:dyDescent="0.2">
      <c r="G426">
        <v>429</v>
      </c>
    </row>
    <row r="427" spans="7:7" x14ac:dyDescent="0.2">
      <c r="G427">
        <v>430</v>
      </c>
    </row>
    <row r="428" spans="7:7" x14ac:dyDescent="0.2">
      <c r="G428">
        <v>431</v>
      </c>
    </row>
    <row r="429" spans="7:7" x14ac:dyDescent="0.2">
      <c r="G429">
        <v>432</v>
      </c>
    </row>
    <row r="430" spans="7:7" x14ac:dyDescent="0.2">
      <c r="G430">
        <v>433</v>
      </c>
    </row>
    <row r="431" spans="7:7" x14ac:dyDescent="0.2">
      <c r="G431">
        <v>434</v>
      </c>
    </row>
    <row r="432" spans="7:7" x14ac:dyDescent="0.2">
      <c r="G432">
        <v>435</v>
      </c>
    </row>
    <row r="433" spans="7:7" x14ac:dyDescent="0.2">
      <c r="G433">
        <v>436</v>
      </c>
    </row>
    <row r="434" spans="7:7" x14ac:dyDescent="0.2">
      <c r="G434">
        <v>437</v>
      </c>
    </row>
    <row r="435" spans="7:7" x14ac:dyDescent="0.2">
      <c r="G435">
        <v>438</v>
      </c>
    </row>
    <row r="436" spans="7:7" x14ac:dyDescent="0.2">
      <c r="G436">
        <v>439</v>
      </c>
    </row>
    <row r="437" spans="7:7" x14ac:dyDescent="0.2">
      <c r="G437">
        <v>440</v>
      </c>
    </row>
    <row r="438" spans="7:7" x14ac:dyDescent="0.2">
      <c r="G438">
        <v>441</v>
      </c>
    </row>
    <row r="439" spans="7:7" x14ac:dyDescent="0.2">
      <c r="G439">
        <v>442</v>
      </c>
    </row>
    <row r="440" spans="7:7" x14ac:dyDescent="0.2">
      <c r="G440">
        <v>443</v>
      </c>
    </row>
    <row r="441" spans="7:7" x14ac:dyDescent="0.2">
      <c r="G441">
        <v>444</v>
      </c>
    </row>
    <row r="442" spans="7:7" x14ac:dyDescent="0.2">
      <c r="G442">
        <v>445</v>
      </c>
    </row>
    <row r="443" spans="7:7" x14ac:dyDescent="0.2">
      <c r="G443">
        <v>446</v>
      </c>
    </row>
    <row r="444" spans="7:7" x14ac:dyDescent="0.2">
      <c r="G444">
        <v>447</v>
      </c>
    </row>
    <row r="445" spans="7:7" x14ac:dyDescent="0.2">
      <c r="G445">
        <v>448</v>
      </c>
    </row>
    <row r="446" spans="7:7" x14ac:dyDescent="0.2">
      <c r="G446">
        <v>449</v>
      </c>
    </row>
    <row r="447" spans="7:7" x14ac:dyDescent="0.2">
      <c r="G447">
        <v>450</v>
      </c>
    </row>
    <row r="448" spans="7:7" x14ac:dyDescent="0.2">
      <c r="G448">
        <v>451</v>
      </c>
    </row>
    <row r="449" spans="7:7" x14ac:dyDescent="0.2">
      <c r="G449">
        <v>452</v>
      </c>
    </row>
    <row r="450" spans="7:7" x14ac:dyDescent="0.2">
      <c r="G450">
        <v>453</v>
      </c>
    </row>
    <row r="451" spans="7:7" x14ac:dyDescent="0.2">
      <c r="G451">
        <v>454</v>
      </c>
    </row>
    <row r="452" spans="7:7" x14ac:dyDescent="0.2">
      <c r="G452">
        <v>455</v>
      </c>
    </row>
    <row r="453" spans="7:7" x14ac:dyDescent="0.2">
      <c r="G453">
        <v>456</v>
      </c>
    </row>
    <row r="454" spans="7:7" x14ac:dyDescent="0.2">
      <c r="G454">
        <v>457</v>
      </c>
    </row>
    <row r="455" spans="7:7" x14ac:dyDescent="0.2">
      <c r="G455">
        <v>458</v>
      </c>
    </row>
    <row r="456" spans="7:7" x14ac:dyDescent="0.2">
      <c r="G456">
        <v>459</v>
      </c>
    </row>
    <row r="457" spans="7:7" x14ac:dyDescent="0.2">
      <c r="G457">
        <v>460</v>
      </c>
    </row>
    <row r="458" spans="7:7" x14ac:dyDescent="0.2">
      <c r="G458">
        <v>461</v>
      </c>
    </row>
    <row r="459" spans="7:7" x14ac:dyDescent="0.2">
      <c r="G459">
        <v>462</v>
      </c>
    </row>
    <row r="460" spans="7:7" x14ac:dyDescent="0.2">
      <c r="G460">
        <v>463</v>
      </c>
    </row>
    <row r="461" spans="7:7" x14ac:dyDescent="0.2">
      <c r="G461">
        <v>464</v>
      </c>
    </row>
    <row r="462" spans="7:7" x14ac:dyDescent="0.2">
      <c r="G462">
        <v>465</v>
      </c>
    </row>
    <row r="463" spans="7:7" x14ac:dyDescent="0.2">
      <c r="G463">
        <v>466</v>
      </c>
    </row>
    <row r="464" spans="7:7" x14ac:dyDescent="0.2">
      <c r="G464">
        <v>467</v>
      </c>
    </row>
    <row r="465" spans="7:7" x14ac:dyDescent="0.2">
      <c r="G465">
        <v>468</v>
      </c>
    </row>
    <row r="466" spans="7:7" x14ac:dyDescent="0.2">
      <c r="G466">
        <v>469</v>
      </c>
    </row>
    <row r="467" spans="7:7" x14ac:dyDescent="0.2">
      <c r="G467">
        <v>470</v>
      </c>
    </row>
    <row r="468" spans="7:7" x14ac:dyDescent="0.2">
      <c r="G468">
        <v>471</v>
      </c>
    </row>
    <row r="469" spans="7:7" x14ac:dyDescent="0.2">
      <c r="G469">
        <v>472</v>
      </c>
    </row>
    <row r="470" spans="7:7" x14ac:dyDescent="0.2">
      <c r="G470">
        <v>473</v>
      </c>
    </row>
    <row r="471" spans="7:7" x14ac:dyDescent="0.2">
      <c r="G471">
        <v>474</v>
      </c>
    </row>
    <row r="472" spans="7:7" x14ac:dyDescent="0.2">
      <c r="G472">
        <v>475</v>
      </c>
    </row>
    <row r="473" spans="7:7" x14ac:dyDescent="0.2">
      <c r="G473">
        <v>476</v>
      </c>
    </row>
    <row r="474" spans="7:7" x14ac:dyDescent="0.2">
      <c r="G474">
        <v>477</v>
      </c>
    </row>
    <row r="475" spans="7:7" x14ac:dyDescent="0.2">
      <c r="G475">
        <v>478</v>
      </c>
    </row>
    <row r="476" spans="7:7" x14ac:dyDescent="0.2">
      <c r="G476">
        <v>479</v>
      </c>
    </row>
    <row r="477" spans="7:7" x14ac:dyDescent="0.2">
      <c r="G477">
        <v>480</v>
      </c>
    </row>
    <row r="478" spans="7:7" x14ac:dyDescent="0.2">
      <c r="G478">
        <v>481</v>
      </c>
    </row>
    <row r="479" spans="7:7" x14ac:dyDescent="0.2">
      <c r="G479">
        <v>482</v>
      </c>
    </row>
    <row r="480" spans="7:7" x14ac:dyDescent="0.2">
      <c r="G480">
        <v>483</v>
      </c>
    </row>
    <row r="481" spans="7:7" x14ac:dyDescent="0.2">
      <c r="G481">
        <v>484</v>
      </c>
    </row>
    <row r="482" spans="7:7" x14ac:dyDescent="0.2">
      <c r="G482">
        <v>485</v>
      </c>
    </row>
    <row r="483" spans="7:7" x14ac:dyDescent="0.2">
      <c r="G483">
        <v>486</v>
      </c>
    </row>
    <row r="484" spans="7:7" x14ac:dyDescent="0.2">
      <c r="G484">
        <v>487</v>
      </c>
    </row>
    <row r="485" spans="7:7" x14ac:dyDescent="0.2">
      <c r="G485">
        <v>488</v>
      </c>
    </row>
    <row r="486" spans="7:7" x14ac:dyDescent="0.2">
      <c r="G486">
        <v>489</v>
      </c>
    </row>
    <row r="487" spans="7:7" x14ac:dyDescent="0.2">
      <c r="G487">
        <v>490</v>
      </c>
    </row>
    <row r="488" spans="7:7" x14ac:dyDescent="0.2">
      <c r="G488">
        <v>491</v>
      </c>
    </row>
    <row r="489" spans="7:7" x14ac:dyDescent="0.2">
      <c r="G489">
        <v>492</v>
      </c>
    </row>
    <row r="490" spans="7:7" x14ac:dyDescent="0.2">
      <c r="G490">
        <v>493</v>
      </c>
    </row>
    <row r="491" spans="7:7" x14ac:dyDescent="0.2">
      <c r="G491">
        <v>494</v>
      </c>
    </row>
    <row r="492" spans="7:7" x14ac:dyDescent="0.2">
      <c r="G492">
        <v>495</v>
      </c>
    </row>
    <row r="493" spans="7:7" x14ac:dyDescent="0.2">
      <c r="G493">
        <v>496</v>
      </c>
    </row>
    <row r="494" spans="7:7" x14ac:dyDescent="0.2">
      <c r="G494">
        <v>497</v>
      </c>
    </row>
    <row r="495" spans="7:7" x14ac:dyDescent="0.2">
      <c r="G495">
        <v>498</v>
      </c>
    </row>
    <row r="496" spans="7:7" x14ac:dyDescent="0.2">
      <c r="G496">
        <v>499</v>
      </c>
    </row>
    <row r="497" spans="7:7" x14ac:dyDescent="0.2">
      <c r="G497">
        <v>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Instructions</vt:lpstr>
      <vt:lpstr>Step1 through Step 4</vt:lpstr>
      <vt:lpstr>List Sheet (do not delete)</vt:lpstr>
      <vt:lpstr>Step 5 and 6</vt:lpstr>
      <vt:lpstr>Step 7 RT</vt:lpstr>
      <vt:lpstr>Step 8 FC</vt:lpstr>
      <vt:lpstr>Level of Retrofit</vt:lpstr>
      <vt:lpstr>BMPs_New_or_Modified</vt:lpstr>
      <vt:lpstr>BMPs_Removed_or_Modified</vt:lpstr>
      <vt:lpstr>Drainage Structures Summary</vt:lpstr>
      <vt:lpstr>Versions</vt:lpstr>
      <vt:lpstr>LISTS_HIDDEN</vt:lpstr>
      <vt:lpstr>INPUT1</vt:lpstr>
      <vt:lpstr>BMPs_New_or_Modified!Print_Area</vt:lpstr>
      <vt:lpstr>BMPs_Removed_or_Modified!Print_Area</vt:lpstr>
      <vt:lpstr>'Drainage Structures Summary'!Print_Area</vt:lpstr>
      <vt:lpstr>'Level of Retrofit'!Print_Area</vt:lpstr>
      <vt:lpstr>'Step 5 and 6'!Print_Area</vt:lpstr>
      <vt:lpstr>'Step 7 RT'!Print_Area</vt:lpstr>
      <vt:lpstr>'Step 8 FC'!Print_Area</vt:lpstr>
      <vt:lpstr>'Step1 through Step 4'!Print_Area</vt:lpstr>
      <vt:lpstr>STATEROUTES</vt:lpstr>
      <vt:lpstr>STORMWATERBMPS</vt:lpstr>
    </vt:vector>
  </TitlesOfParts>
  <Manager>WSDOT HQ Hydraulic Office</Manager>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Stormwater Design Documentation Spreadsheet</dc:title>
  <dc:subject>stormwater design, Hydraulic Report</dc:subject>
  <dc:creator>WSDOT</dc:creator>
  <cp:keywords>design, stormwater, documentation, water quality, flow control, retrofit, environmental documentation, hydraulic report</cp:keywords>
  <dc:description>This spreadsheet is a companion to WSDOT's Highway Runoff Manual M31-16</dc:description>
  <cp:lastModifiedBy>Williams, Stephanie</cp:lastModifiedBy>
  <cp:lastPrinted>2019-10-03T13:34:37Z</cp:lastPrinted>
  <dcterms:created xsi:type="dcterms:W3CDTF">2005-10-14T15:04:16Z</dcterms:created>
  <dcterms:modified xsi:type="dcterms:W3CDTF">2025-04-07T16:53:18Z</dcterms:modified>
  <cp:category>Design</cp:category>
</cp:coreProperties>
</file>