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defaultThemeVersion="124226"/>
  <mc:AlternateContent xmlns:mc="http://schemas.openxmlformats.org/markup-compatibility/2006">
    <mc:Choice Requires="x15">
      <x15ac:absPath xmlns:x15ac="http://schemas.microsoft.com/office/spreadsheetml/2010/11/ac" url="https://wsdot-my.sharepoint.com/personal/willisr_wsdot_wa_gov/Documents/Desktop/HydraulicsHydrologyWebpage/TemplatesSpreadsheetsDocuments/"/>
    </mc:Choice>
  </mc:AlternateContent>
  <xr:revisionPtr revIDLastSave="2" documentId="8_{1D356A95-491A-498E-855C-3DCF79EB5E6B}" xr6:coauthVersionLast="47" xr6:coauthVersionMax="47" xr10:uidLastSave="{F3DA0B6A-3AB9-4E76-9737-DD100FDBB4C5}"/>
  <bookViews>
    <workbookView xWindow="-120" yWindow="-120" windowWidth="29040" windowHeight="15720" tabRatio="903" activeTab="1" xr2:uid="{00000000-000D-0000-FFFF-FFFF00000000}"/>
  </bookViews>
  <sheets>
    <sheet name="Instructions" sheetId="15" r:id="rId1"/>
    <sheet name="Blank_Template" sheetId="102" r:id="rId2"/>
    <sheet name="WW_Blank_Layout" sheetId="64" r:id="rId3"/>
  </sheets>
  <externalReferences>
    <externalReference r:id="rId4"/>
    <externalReference r:id="rId5"/>
  </externalReferences>
  <definedNames>
    <definedName name="onlineoffline" localSheetId="0">[1]Tables!$D$2:$D$3</definedName>
    <definedName name="_xlnm.Print_Area" localSheetId="1">Blank_Template!$A$1:$L$92</definedName>
    <definedName name="_xlnm.Print_Area" localSheetId="2">WW_Blank_Layout!$A$1:$O$514</definedName>
    <definedName name="SoilCover" localSheetId="0">[1]Tables!$A$3:$A$5</definedName>
    <definedName name="SoilCover">[2]Tables!$A$3:$A$5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1" i="102" l="1"/>
  <c r="A88" i="102" l="1"/>
  <c r="A86" i="102"/>
  <c r="A85" i="102"/>
  <c r="A84" i="102"/>
  <c r="A83" i="102"/>
  <c r="A82" i="102"/>
  <c r="A74" i="102"/>
  <c r="L72" i="102"/>
  <c r="A72" i="102"/>
  <c r="A71" i="102"/>
  <c r="L70" i="102"/>
  <c r="A70" i="102"/>
  <c r="E47" i="102"/>
  <c r="F58" i="102" s="1"/>
  <c r="C47" i="102"/>
  <c r="C67" i="102" s="1"/>
  <c r="E46" i="102"/>
  <c r="I57" i="102" s="1"/>
  <c r="C46" i="102"/>
  <c r="C66" i="102" s="1"/>
  <c r="E45" i="102"/>
  <c r="I56" i="102" s="1"/>
  <c r="C45" i="102"/>
  <c r="C65" i="102" s="1"/>
  <c r="E44" i="102"/>
  <c r="F55" i="102" s="1"/>
  <c r="C44" i="102"/>
  <c r="G55" i="102" s="1"/>
  <c r="E43" i="102"/>
  <c r="C43" i="102"/>
  <c r="G54" i="102" s="1"/>
  <c r="B39" i="102"/>
  <c r="B37" i="102"/>
  <c r="C26" i="102"/>
  <c r="G23" i="102"/>
  <c r="E26" i="102"/>
  <c r="K16" i="102"/>
  <c r="A15" i="102"/>
  <c r="A11" i="102"/>
  <c r="E9" i="102"/>
  <c r="A9" i="102"/>
  <c r="A8" i="102"/>
  <c r="K47" i="102" l="1"/>
  <c r="I47" i="102" s="1"/>
  <c r="E48" i="102"/>
  <c r="K46" i="102"/>
  <c r="I46" i="102" s="1"/>
  <c r="H58" i="102"/>
  <c r="K67" i="102" s="1"/>
  <c r="C63" i="102"/>
  <c r="K44" i="102"/>
  <c r="I44" i="102" s="1"/>
  <c r="C64" i="102"/>
  <c r="E56" i="102"/>
  <c r="I65" i="102" s="1"/>
  <c r="E57" i="102"/>
  <c r="I66" i="102" s="1"/>
  <c r="C48" i="102"/>
  <c r="H57" i="102"/>
  <c r="K66" i="102" s="1"/>
  <c r="E54" i="102"/>
  <c r="H55" i="102"/>
  <c r="F57" i="102"/>
  <c r="I58" i="102"/>
  <c r="F54" i="102"/>
  <c r="I55" i="102"/>
  <c r="G57" i="102"/>
  <c r="K43" i="102"/>
  <c r="K45" i="102"/>
  <c r="I45" i="102" s="1"/>
  <c r="H54" i="102"/>
  <c r="F56" i="102"/>
  <c r="I54" i="102"/>
  <c r="G56" i="102"/>
  <c r="E58" i="102"/>
  <c r="I67" i="102" s="1"/>
  <c r="E55" i="102"/>
  <c r="I64" i="102" s="1"/>
  <c r="H56" i="102"/>
  <c r="G58" i="102"/>
  <c r="G67" i="102" l="1"/>
  <c r="G66" i="102"/>
  <c r="C68" i="102"/>
  <c r="E66" i="102"/>
  <c r="E67" i="102"/>
  <c r="G65" i="102"/>
  <c r="E65" i="102"/>
  <c r="K65" i="102"/>
  <c r="A79" i="102"/>
  <c r="K63" i="102"/>
  <c r="L78" i="102"/>
  <c r="A78" i="102"/>
  <c r="D68" i="102"/>
  <c r="G63" i="102"/>
  <c r="A77" i="102"/>
  <c r="E63" i="102"/>
  <c r="A75" i="102"/>
  <c r="L75" i="102" s="1"/>
  <c r="J68" i="102"/>
  <c r="L79" i="102"/>
  <c r="A80" i="102"/>
  <c r="B38" i="102"/>
  <c r="I43" i="102"/>
  <c r="I48" i="102" s="1"/>
  <c r="K48" i="102"/>
  <c r="K64" i="102"/>
  <c r="G64" i="102"/>
  <c r="E64" i="102"/>
  <c r="I63" i="102"/>
  <c r="I68" i="102" s="1"/>
  <c r="H68" i="102"/>
  <c r="K68" i="102" l="1"/>
  <c r="E68" i="102"/>
  <c r="G68" i="102"/>
</calcChain>
</file>

<file path=xl/sharedStrings.xml><?xml version="1.0" encoding="utf-8"?>
<sst xmlns="http://schemas.openxmlformats.org/spreadsheetml/2006/main" count="604" uniqueCount="307">
  <si>
    <t>Predeveloped</t>
  </si>
  <si>
    <t>Ac.</t>
  </si>
  <si>
    <t>Postdeveloped</t>
  </si>
  <si>
    <t>Forest</t>
  </si>
  <si>
    <t>Pasture</t>
  </si>
  <si>
    <t>Grass</t>
  </si>
  <si>
    <t>Impervious</t>
  </si>
  <si>
    <t>=</t>
  </si>
  <si>
    <t>Forest to Impervious</t>
  </si>
  <si>
    <t>Forest to Grass</t>
  </si>
  <si>
    <t>Mitigated (difference)</t>
  </si>
  <si>
    <t>Non-Mitigated (unchanged area)</t>
  </si>
  <si>
    <t>Impervious to Grass</t>
  </si>
  <si>
    <t>Sat. Soils</t>
  </si>
  <si>
    <t>Sat. Soils to Grass</t>
  </si>
  <si>
    <t>Forest to Pasture</t>
  </si>
  <si>
    <t>Forest to Sat. Soils</t>
  </si>
  <si>
    <t>Pasture to Forest</t>
  </si>
  <si>
    <t>Pasture to Grass</t>
  </si>
  <si>
    <t>Pasture to Sat. Soils</t>
  </si>
  <si>
    <t>Pasture to Impervious</t>
  </si>
  <si>
    <t>Grass to Forest</t>
  </si>
  <si>
    <t>Grass to Pasture</t>
  </si>
  <si>
    <t>Grass to Sat. Soils</t>
  </si>
  <si>
    <t>Grass to Impervious</t>
  </si>
  <si>
    <t>Sat. Soils to Forest</t>
  </si>
  <si>
    <t>Sat. Soils to Pasture</t>
  </si>
  <si>
    <t>Sat. Soils to Impervious</t>
  </si>
  <si>
    <t>Impervious to Forest</t>
  </si>
  <si>
    <t>Impervious to Pasture</t>
  </si>
  <si>
    <t>Impervious to Sat. Soils</t>
  </si>
  <si>
    <t>Designed By:</t>
  </si>
  <si>
    <t>Checked By:</t>
  </si>
  <si>
    <t>Brief Description of Land Cover Conversion</t>
  </si>
  <si>
    <t>Please contact Alex Nguyen at nguyeal@wsdot.wa.gov for questions/comments regarding this spreadsheet.</t>
  </si>
  <si>
    <t>List All Areas and Development in the TDA for the Postdeveloped Condition</t>
  </si>
  <si>
    <t>Land Cover Conversions and Mitigated Areas for Flow Control</t>
  </si>
  <si>
    <t>Bypass</t>
  </si>
  <si>
    <t>Flow-Through</t>
  </si>
  <si>
    <t xml:space="preserve"> </t>
  </si>
  <si>
    <t>Are there any partial reversion or full reversion areas in the TDA?</t>
  </si>
  <si>
    <t>Bypass Area</t>
  </si>
  <si>
    <t>Flow-Through Area</t>
  </si>
  <si>
    <t>PREDEVELOPED</t>
  </si>
  <si>
    <t>DEVELOPED</t>
  </si>
  <si>
    <t xml:space="preserve"> —————————————————————————————————</t>
  </si>
  <si>
    <t>MGS FLOOD</t>
  </si>
  <si>
    <t>PROJECT REPORT</t>
  </si>
  <si>
    <t>Program Version: MGSFlood 4.28</t>
  </si>
  <si>
    <t>Program License Number: 200210003</t>
  </si>
  <si>
    <t xml:space="preserve">Input File Name: </t>
  </si>
  <si>
    <t xml:space="preserve">Project Name:    </t>
  </si>
  <si>
    <t xml:space="preserve">Analysis Title:  </t>
  </si>
  <si>
    <t xml:space="preserve">Comments:        </t>
  </si>
  <si>
    <t>———————————————— PRECIPITATION INPUT ————————————————</t>
  </si>
  <si>
    <t xml:space="preserve">Computational Time Step (Minutes): </t>
  </si>
  <si>
    <t>Extended Precipitation Timeseries Selected</t>
  </si>
  <si>
    <t xml:space="preserve">Climatic Region Number: </t>
  </si>
  <si>
    <t>Full Period of Record Available used for Routing</t>
  </si>
  <si>
    <t xml:space="preserve">Precipitation Station : </t>
  </si>
  <si>
    <t>96004005 Puget East 40 in_5min 10/01/1939-10/01/2097</t>
  </si>
  <si>
    <t xml:space="preserve">Evaporation Station   : </t>
  </si>
  <si>
    <t>961040 Puget East 40 in MAP</t>
  </si>
  <si>
    <t xml:space="preserve">Evaporation Scale Factor   : </t>
  </si>
  <si>
    <t xml:space="preserve">HSPF Parameter Region Number: </t>
  </si>
  <si>
    <t xml:space="preserve">HSPF Parameter Region Name  : </t>
  </si>
  <si>
    <t>USGS Default</t>
  </si>
  <si>
    <t xml:space="preserve"> ********** Default HSPF Parameters Used (Not Modified by User) ***************</t>
  </si>
  <si>
    <t>********************** WATERSHED DEFINITION ***********************</t>
  </si>
  <si>
    <t xml:space="preserve">                   -------Area(Acres) --------</t>
  </si>
  <si>
    <t>Till Forest</t>
  </si>
  <si>
    <t>Till Pasture</t>
  </si>
  <si>
    <t>Till Grass</t>
  </si>
  <si>
    <t>Outwash Forest</t>
  </si>
  <si>
    <t>Outwash Pasture</t>
  </si>
  <si>
    <t>Outwash Grass</t>
  </si>
  <si>
    <t>Wetland</t>
  </si>
  <si>
    <t>Green Roof</t>
  </si>
  <si>
    <t>User 2</t>
  </si>
  <si>
    <t>----------------------------------------------</t>
  </si>
  <si>
    <t>Subbasin Total</t>
  </si>
  <si>
    <t>************************* LINK DATA *******************************</t>
  </si>
  <si>
    <t>Number of Links:  1</t>
  </si>
  <si>
    <t>------------------------------------------</t>
  </si>
  <si>
    <t>Link Name: New Copy Lnk1</t>
  </si>
  <si>
    <t>Link Type:  Copy</t>
  </si>
  <si>
    <t>Downstream Link: None</t>
  </si>
  <si>
    <t>Link Type:  Structure</t>
  </si>
  <si>
    <t>Prismatic Pond Option Used</t>
  </si>
  <si>
    <t>Pond Floor Elevation (ft)</t>
  </si>
  <si>
    <t>:    100.00</t>
  </si>
  <si>
    <t>Riser Crest Elevation (ft)</t>
  </si>
  <si>
    <t>:    103.00</t>
  </si>
  <si>
    <t>Max Pond Elevation (ft)</t>
  </si>
  <si>
    <t>:    104.00</t>
  </si>
  <si>
    <t>Storage Depth (ft)</t>
  </si>
  <si>
    <t>:    3.00</t>
  </si>
  <si>
    <t>Pond Bottom Length (ft)</t>
  </si>
  <si>
    <t>Pond Bottom Width (ft)</t>
  </si>
  <si>
    <t>Pond Side Slopes (ft/ft)</t>
  </si>
  <si>
    <t>: L1= 3.00   L2= 3.00  W1= 3.00  W2= 3.00</t>
  </si>
  <si>
    <t>Bottom Area (sq-ft)</t>
  </si>
  <si>
    <t>Area at Riser Crest El (sq-ft)</t>
  </si>
  <si>
    <t>(acres)</t>
  </si>
  <si>
    <t>Volume at Riser Crest (cu-ft)</t>
  </si>
  <si>
    <t>(ac-ft)</t>
  </si>
  <si>
    <t>Area at Max Elevation  (sq-ft)</t>
  </si>
  <si>
    <t>Vol at Max Elevation  (cu-ft)</t>
  </si>
  <si>
    <t>Massmann Infiltration Option Used</t>
  </si>
  <si>
    <t>Hydraulic Conductivity (in/hr)</t>
  </si>
  <si>
    <t>:  0.00</t>
  </si>
  <si>
    <t>Depth to Water Table (ft)</t>
  </si>
  <si>
    <t>: 100.00</t>
  </si>
  <si>
    <t>Bio-Fouling Potential</t>
  </si>
  <si>
    <t>: Low</t>
  </si>
  <si>
    <t>Maintenance</t>
  </si>
  <si>
    <t>: Average or Better</t>
  </si>
  <si>
    <t>Riser Geometry</t>
  </si>
  <si>
    <t>Riser Structure Type</t>
  </si>
  <si>
    <t>: Circular</t>
  </si>
  <si>
    <t>Riser Diameter (in)</t>
  </si>
  <si>
    <t>: 18.00</t>
  </si>
  <si>
    <t>Common Length (ft)</t>
  </si>
  <si>
    <t>Riser Crest Elevation</t>
  </si>
  <si>
    <t>: 103.00 ft</t>
  </si>
  <si>
    <t xml:space="preserve"> Hydraulic Structure Geometry  </t>
  </si>
  <si>
    <t>Number of Devices:    2</t>
  </si>
  <si>
    <t xml:space="preserve">      ---Device Number   1 ---</t>
  </si>
  <si>
    <t>Device Type</t>
  </si>
  <si>
    <t xml:space="preserve">:  Circular Orifice </t>
  </si>
  <si>
    <t>Control Elevation (ft)</t>
  </si>
  <si>
    <t>:  100.00</t>
  </si>
  <si>
    <t>Diameter (in)</t>
  </si>
  <si>
    <t xml:space="preserve">Orientation </t>
  </si>
  <si>
    <t>: Horizontal</t>
  </si>
  <si>
    <t xml:space="preserve">Elbow </t>
  </si>
  <si>
    <t>: No</t>
  </si>
  <si>
    <t xml:space="preserve">      --- Device Number   2 ---</t>
  </si>
  <si>
    <t xml:space="preserve">: Vertical Rectangular Orifice </t>
  </si>
  <si>
    <t>Length (in)</t>
  </si>
  <si>
    <t>Height (in)</t>
  </si>
  <si>
    <t>Orientation</t>
  </si>
  <si>
    <t>: Vertical</t>
  </si>
  <si>
    <t>**********************FLOOD FREQUENCY AND DURATION STATISTICS*******************</t>
  </si>
  <si>
    <t xml:space="preserve"> Flood Frequency Data(cfs)</t>
  </si>
  <si>
    <t xml:space="preserve"> (Recurrence Interval Computed Using Gringorten Plotting Position)</t>
  </si>
  <si>
    <t>Tr (yrs)        Flood Peak (cfs)</t>
  </si>
  <si>
    <t>======================================</t>
  </si>
  <si>
    <t xml:space="preserve">   2-Year </t>
  </si>
  <si>
    <t xml:space="preserve">   5-Year </t>
  </si>
  <si>
    <t xml:space="preserve">   10-Year</t>
  </si>
  <si>
    <t xml:space="preserve">   25-Year</t>
  </si>
  <si>
    <t xml:space="preserve">   50-Year</t>
  </si>
  <si>
    <t xml:space="preserve">   100-Year</t>
  </si>
  <si>
    <t xml:space="preserve">   200-Year</t>
  </si>
  <si>
    <t>********** Link: New Copy Lnk1 **********    Link Inflow Frequency Stats</t>
  </si>
  <si>
    <t xml:space="preserve"> WSEL Frequency Data(ft)</t>
  </si>
  <si>
    <t>Tr (yrs)        WSEL Peak (ft)</t>
  </si>
  <si>
    <t xml:space="preserve">   1.05-Year</t>
  </si>
  <si>
    <t xml:space="preserve">   1.11-Year</t>
  </si>
  <si>
    <t xml:space="preserve">   1.25-Year</t>
  </si>
  <si>
    <t xml:space="preserve">   2.00-Year</t>
  </si>
  <si>
    <t xml:space="preserve">   3.33-Year</t>
  </si>
  <si>
    <t xml:space="preserve">      5-Year</t>
  </si>
  <si>
    <t xml:space="preserve">     10-Year</t>
  </si>
  <si>
    <t xml:space="preserve">     25-Year</t>
  </si>
  <si>
    <t xml:space="preserve">     50-Year</t>
  </si>
  <si>
    <t xml:space="preserve"> ***********Groundwater Recharge Summary ************* </t>
  </si>
  <si>
    <t>Recharge is computed as input to Perlnd Groundwater Plus Infiltration in Structures</t>
  </si>
  <si>
    <t xml:space="preserve">               Total Predeveloped Recharge During Simulation</t>
  </si>
  <si>
    <t>Model Element                         Recharge Amount (ac-ft)</t>
  </si>
  <si>
    <t>-----------------------------------------------------------------------------------------------</t>
  </si>
  <si>
    <t xml:space="preserve">Link:     New Copy Lnk1       </t>
  </si>
  <si>
    <t>Not Applicable</t>
  </si>
  <si>
    <t>_____________________________________</t>
  </si>
  <si>
    <t xml:space="preserve">Total:                                  </t>
  </si>
  <si>
    <t xml:space="preserve">             Total Post Developed Recharge During Simulation</t>
  </si>
  <si>
    <t xml:space="preserve">Total:                                      </t>
  </si>
  <si>
    <t>Total Predevelopment Recharge is Greater than Post Developed</t>
  </si>
  <si>
    <t>Average Recharge Per Year, (Number of Years= 158)</t>
  </si>
  <si>
    <t xml:space="preserve"> ***********Water Quality Facility Data ************* </t>
  </si>
  <si>
    <t xml:space="preserve"> Infiltration/Filtration Statistics--------------------</t>
  </si>
  <si>
    <t xml:space="preserve"> Total Runoff Infiltrated (ac-ft):  0.00,  0.00%</t>
  </si>
  <si>
    <t xml:space="preserve"> Total Runoff Filtered (ac-ft):  0.00,  0.00%</t>
  </si>
  <si>
    <t xml:space="preserve"> Percent Treated (Infiltrated+Filtered)/Total Volume: 0.00%</t>
  </si>
  <si>
    <t xml:space="preserve"> ***********Compliance Point Results *************</t>
  </si>
  <si>
    <t>Scenario Predeveloped Compliance Link: New Copy Lnk1</t>
  </si>
  <si>
    <t xml:space="preserve">      *** Point of Compliance Flow Frequency Data *** </t>
  </si>
  <si>
    <t xml:space="preserve">      Recurrence Interval Computed Using Gringorten Plotting Position</t>
  </si>
  <si>
    <t>Predevelopment Runoff</t>
  </si>
  <si>
    <t>Postdevelopment Runoff</t>
  </si>
  <si>
    <t>Tr (Years)</t>
  </si>
  <si>
    <t>Discharge (cfs)</t>
  </si>
  <si>
    <t>----------------------------------------------------------------------------------------------------------------------</t>
  </si>
  <si>
    <t xml:space="preserve">   2-Year       </t>
  </si>
  <si>
    <t xml:space="preserve">2-Year       </t>
  </si>
  <si>
    <t xml:space="preserve">   5-Year       </t>
  </si>
  <si>
    <t xml:space="preserve">5-Year       </t>
  </si>
  <si>
    <t xml:space="preserve">   10-Year      </t>
  </si>
  <si>
    <t xml:space="preserve">10-Year      </t>
  </si>
  <si>
    <t xml:space="preserve">   25-Year      </t>
  </si>
  <si>
    <t xml:space="preserve">25-Year      </t>
  </si>
  <si>
    <t xml:space="preserve">   50-Year      </t>
  </si>
  <si>
    <t xml:space="preserve">50-Year      </t>
  </si>
  <si>
    <t xml:space="preserve">   100-Year     </t>
  </si>
  <si>
    <t xml:space="preserve">100-Year     </t>
  </si>
  <si>
    <t xml:space="preserve">   200-Year     </t>
  </si>
  <si>
    <t xml:space="preserve">200-Year     </t>
  </si>
  <si>
    <t xml:space="preserve"> ** Record too Short to Compute Peak Discharge for These Recurrence Intervals</t>
  </si>
  <si>
    <t>**** Flow Duration Performance ****</t>
  </si>
  <si>
    <t>Excursion at Predeveloped 50%Q2 (Must be Less Than 0%):</t>
  </si>
  <si>
    <t>PASS</t>
  </si>
  <si>
    <t>Maximum Excursion from 50%Q2 to Q2 (Must be Less Than 0%):</t>
  </si>
  <si>
    <t>Maximum Excursion from Q2 to Q50 (Must be less than 10%):</t>
  </si>
  <si>
    <t>Percent Excursion from Q2 to Q50 (Must be less than 50%):</t>
  </si>
  <si>
    <t>-------------------------------------------------------------------------------------------------</t>
  </si>
  <si>
    <t>MEETS ALL FLOW DURATION DESIGN CRITERIA:</t>
  </si>
  <si>
    <t>Number of Subbasins:  3</t>
  </si>
  <si>
    <t>----------------------SCENARIO: PREDEVELOPED</t>
  </si>
  <si>
    <t>----------------------SCENARIO: POSTDEVELOPED</t>
  </si>
  <si>
    <t>Number of Links:  2</t>
  </si>
  <si>
    <t xml:space="preserve"> ---------- Subbasin : Pond Tract ---------- </t>
  </si>
  <si>
    <t>********** Subbasin: Pond Tract **********</t>
  </si>
  <si>
    <t xml:space="preserve">Subbasin: Pond Tract          </t>
  </si>
  <si>
    <t>Step 1</t>
  </si>
  <si>
    <t>Step 5</t>
  </si>
  <si>
    <t>Step 3</t>
  </si>
  <si>
    <t>Step 7 -</t>
  </si>
  <si>
    <t xml:space="preserve">Step 2 </t>
  </si>
  <si>
    <t xml:space="preserve">Step 4    </t>
  </si>
  <si>
    <t xml:space="preserve">Step 6    </t>
  </si>
  <si>
    <t>Step 9</t>
  </si>
  <si>
    <t>Do any of the following situations occur in the TDA?</t>
  </si>
  <si>
    <t>Existing</t>
  </si>
  <si>
    <t>Area Physically Transported to Detention Facility</t>
  </si>
  <si>
    <t>What kind of flow control facility is this?</t>
  </si>
  <si>
    <t xml:space="preserve"> ---------- Subbasin : TDA ---------- </t>
  </si>
  <si>
    <t>********** Subbasin: TDA **********</t>
  </si>
  <si>
    <t xml:space="preserve">Subbasin: TDA                 </t>
  </si>
  <si>
    <t xml:space="preserve">Link Name: detention pond                                              </t>
  </si>
  <si>
    <t>********** Link: detention pond                                               **********    Link Inflow Frequency Stats</t>
  </si>
  <si>
    <t>********** Link: detention pond                                               **********    Link WSEL Stats</t>
  </si>
  <si>
    <t xml:space="preserve">Link:     detention pond      </t>
  </si>
  <si>
    <t>********** Link: detention pond                                               **********</t>
  </si>
  <si>
    <t>********** Link: detention pond                                               **********    Link Outflow 1 Frequency Stats</t>
  </si>
  <si>
    <t>:  1.50</t>
  </si>
  <si>
    <t>:   1.50</t>
  </si>
  <si>
    <t>:     50.0</t>
  </si>
  <si>
    <t>:  102.75</t>
  </si>
  <si>
    <t>:   3.00</t>
  </si>
  <si>
    <t>equivalent area with partial reversion 0.25acres imp to forest</t>
  </si>
  <si>
    <t xml:space="preserve"> ---------- Subbasin : reversion ---------- </t>
  </si>
  <si>
    <t>:     103.0</t>
  </si>
  <si>
    <t>:    5150.</t>
  </si>
  <si>
    <t>:    8,228.</t>
  </si>
  <si>
    <t>:     0.189</t>
  </si>
  <si>
    <t>:    19,905.</t>
  </si>
  <si>
    <t>:    0.457</t>
  </si>
  <si>
    <t>:    9398.</t>
  </si>
  <si>
    <t>:     0.216</t>
  </si>
  <si>
    <t>:   29,535.</t>
  </si>
  <si>
    <t>:    0.678</t>
  </si>
  <si>
    <t>: 0.130</t>
  </si>
  <si>
    <t>********** Subbasin: reversion **********</t>
  </si>
  <si>
    <t xml:space="preserve">Subbasin: reversion           </t>
  </si>
  <si>
    <t>Predeveloped:   2.011 ac-ft/year,  Post Developed:   0.273 ac-ft/year</t>
  </si>
  <si>
    <t>Downstream Link Name: New Copy Lnk2</t>
  </si>
  <si>
    <t>Link Name: New Copy Lnk2</t>
  </si>
  <si>
    <t xml:space="preserve">Link:     New Copy Lnk2       </t>
  </si>
  <si>
    <t>Scenario Postdeveloped Compliance Link: New Copy Lnk2</t>
  </si>
  <si>
    <t>Run Date: 01/15/2015 4:49 PM</t>
  </si>
  <si>
    <t>EX11_SecondRun_withpond_v2.fld</t>
  </si>
  <si>
    <t>Ex11_SecondRun_withpond</t>
  </si>
  <si>
    <t>Ex11_SecondRun_withond</t>
  </si>
  <si>
    <t>********** Link: New Copy Lnk2 **********    Link Outflow 1 Frequency Stats</t>
  </si>
  <si>
    <t xml:space="preserve"> Basic Wet Pond Volume (91% Exceedance):  9696. cu-ft</t>
  </si>
  <si>
    <t xml:space="preserve"> Computed Large Wet Pond Volume, 1.5*Basic Volume:  14544. cu-ft</t>
  </si>
  <si>
    <t xml:space="preserve"> Total Runoff Volume (ac-ft):  981.44</t>
  </si>
  <si>
    <t>Project: **BLANK TEMPLATE**</t>
  </si>
  <si>
    <t>Description: **BLANK TEMPLATE**</t>
  </si>
  <si>
    <t>MGSFlood Printout - Moderate Output copied below (Example Only)</t>
  </si>
  <si>
    <t>What type of flow control modeling scenario does this follow?</t>
  </si>
  <si>
    <t>&lt;------Use pull down to see if any of the situations apply to the TDA being modeled.</t>
  </si>
  <si>
    <t>The Existing condition refers to the existing land cover observed prior to the start of the project.                                                                                                                                                                                                                                                                                       Sat. Soil = Saturated Soils</t>
  </si>
  <si>
    <t>See 2019 HRM Chapter 4-3.5.4 for modeling scenario descriptions.</t>
  </si>
  <si>
    <t xml:space="preserve">For each flow control BMP that requires modeling for sizing in eastern or western Washington, one spreadsheet file is required to document all of the areas of the TDA and capture all of the land cover conversions that are going on within the TDA due to the project.  The spreadsheet helps the designer generate the initial (and eventual final) inputs to the stormwater model (MGSFlood or StormShed3G) for BMP sizing.  For underground detention type BMPS (infiltration trench, infiltration vault, detention vault, and detention tank), only one iteration of the Blank_Template is needed.  For pond type detention BMPs, please note that this effort is iterative since the area of the pond tract will have to be guessed during the first round of calculations (Iteration #1) and verified after BMP modeling in MGSFlood or StormShed3G.  The designer will have create a second Blank_Template and name it Iteration #2.  Based on the initial stormwater model runs, the designer has to input the pond tract land cover conversions into Iteration #2 to determine the revised modeling inputs and rerun the model.  If the calculated pond tract is larger than guessed, the designer will have to modify the initial inputs in Iteration #2 and repeat the steps to develop final model inputs.  </t>
  </si>
  <si>
    <t xml:space="preserve">The spreadsheet also provides checks for other flow control design elements of HRM 4-3.5.4 such as the type of flow control modeling scenario, the 50% Rule check, partial and full reversion, and any additional approvals that may be needed.                   </t>
  </si>
  <si>
    <t>http://www.wsdot.wa.gov/Design/Hydraulics/Training.htm</t>
  </si>
  <si>
    <t>See 2019 HRM Chapter 4-3.5.2 for reversion details and requirements.</t>
  </si>
  <si>
    <t>Is this BMP design following eastern or western WA guidelines?</t>
  </si>
  <si>
    <t>Flow Control Input Sheet for TDA **INSERT TDA NAME**</t>
  </si>
  <si>
    <t xml:space="preserve">Step 1.  Quantify all of the land cover areas in the TDA in the existing and postdeveloped condition.  Use Microstation to measure areas for each condition.  List them in the boxes C21 - C25 and E21 - E25.  </t>
  </si>
  <si>
    <r>
      <t xml:space="preserve">Step 2.  Based on the Highway Runoff Manual Minimum Requirement 6 (Flow Control), list all of the effective impervious and converted pervious areas that need flow control in the TDA.  </t>
    </r>
    <r>
      <rPr>
        <sz val="10"/>
        <color rgb="FFFF0000"/>
        <rFont val="Arial"/>
        <family val="2"/>
      </rPr>
      <t xml:space="preserve">For western WA, </t>
    </r>
    <r>
      <rPr>
        <sz val="10"/>
        <rFont val="Arial"/>
        <family val="2"/>
      </rPr>
      <t>t</t>
    </r>
    <r>
      <rPr>
        <sz val="10"/>
        <color rgb="FFFF0000"/>
        <rFont val="Arial"/>
        <family val="2"/>
      </rPr>
      <t xml:space="preserve">he effective impervious areas are represented as a conversion from forest (or pasture with approved justification) to impervious. </t>
    </r>
    <r>
      <rPr>
        <sz val="10"/>
        <rFont val="Arial"/>
        <family val="2"/>
      </rPr>
      <t xml:space="preserve"> The converted pervious surface would be represented as a change from a more pervious to a less pervious surface, such as forest to grass or pasture to grass.  Also, list areas that have been reverted from a less pervious to a more pervious surface.  These areas should be listed in the boxes B29 - B36.  Also specify what type of land cover conversion occurred using the boxes C29 - C36.  Your project may have more land cover conversions than what is shown in this example. Add more rows if needed.</t>
    </r>
  </si>
  <si>
    <t>Step 3.  For Mitigated (difference) boxes C43 - C47 and E43 - E47, the spreadsheet will list all of the land cover conversions happening in the TDA for the predeveloped and postdeveloped conditions based on inputs from boxes B29 - B36 and C29 - C36.</t>
  </si>
  <si>
    <t>Step 4.  The spreadsheet will calculate all other areas in the TDA that won't be changed in the Non-Mitigated (unchanged area) boxes I43 - I47 and K43 - K47.  This is used for area balancing purposes to ensure all areas in the TDA are accounted for.</t>
  </si>
  <si>
    <t>Step 5.  List all of the areas physically draining to the detention facility in the boxes C54 - C58.  By comparing these areas to the Mitigated (difference) postdeveloped boxes E43 - E47, bypass and/or flow-through areas can be identified.</t>
  </si>
  <si>
    <t>Step 6.  The spreadsheet calculates the bypass areas and/or flow-through areas and lists them in the orange boxes E54 - E58 and H54 - H58, if any.</t>
  </si>
  <si>
    <t xml:space="preserve">Step 7.  The spreadsheet copies the input from boxes C54 - C58 in Step 5 and places them in the postdeveloped boxes G63 - G67.  The spreadsheet assigns any bypass areas from boxes E54 - E58 to boxes I63 - I67.  </t>
  </si>
  <si>
    <t xml:space="preserve">Step 8.  The spreadsheet copies the input from Mitigated predeveloped boxes C43 - C47 in Step 3 and places them in the predeveloped boxes C63 - C67.  The spreadsheet assigns any flow-through areas from boxes H54 - H58 to boxes E63 - E67 and K63 - K67 to ensure the amount of predeveloped area = postdeveloped area.  </t>
  </si>
  <si>
    <t>Step 9.  Use boxes C63 - C67, E63 - E67, G63 - G67, I63 - I67, and K63 - K67 for inputs to the MGSFlood model or StormShed3G model to create first trial run (first iteration) to determine the flow control facility footprint and overall size.  In the second iteration, the flow control facility's footprint needs to be accounted for in all Steps of the spreadsheet.  The total area in Step 1 does not change.  The types of areas (forest/pasture/grass/imperivous/etc.) should change based on the existing land cover of the detention BMP's footprint and also the developed detention BMP's footprint. The detention BMP's footprint is considered impervious surface in the postdeveloped condition but is considered to have an existing land cover condition for the predeveloped scenario.</t>
  </si>
  <si>
    <t>Rows 70 -79 check for miscellaneous design criteria associated with detention facility design found in HRM 4-3.5.  Additional design criteria include making sure the detention BMP's footprint is included in the design.  The spreadsheet checks to make sure appropriate approvals are obtained for HRM Category 1 BMPs (detention vault, detention tank, and infiltration vault).  Also it checks the 50% Rule.  See the WSDOT Highway Runoff Manual       4-3.5.4 for more detailed information on the 50% Rule.</t>
  </si>
  <si>
    <t xml:space="preserve">This spreadsheet will determine the stormwater model inputs for flow control facility designs for Best Management Practices (BMPs) such as the detention pond, combined wet/detention pond, combined stormwater treatment wetland/detention pond, infiltration pond, infiltration vault, detention vault, and detention tank.  The WSDOT Highway Runoff Manual (HRM) should be consulted during the design.  The spreadsheet will work for most general flow control modeling scenarios.  </t>
  </si>
  <si>
    <t>Instructions:</t>
  </si>
  <si>
    <t xml:space="preserve">See HRM 4-2.5 for directions on how to map TDAs. See HRM 4-3.5.1 for description of the continuous simulation method (MGSFlood) and predevelopment land cover assumptions for western Washington.  See HRM 4-4.5 for eastern Washington flow control modeling steps. </t>
  </si>
  <si>
    <t xml:space="preserve">For detailed flow control modeling examples, please go to </t>
  </si>
  <si>
    <t>Version 6.1</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</si>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</sst>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quot; Acres&quot;"/>
    <numFmt numFmtId="165" formatCode="\(0.00"/>
    <numFmt numFmtId="166" formatCode="0.00\)"/>
    <numFmt numFmtId="167" formatCode="0.000"/>
    <numFmt numFmtId="168" formatCode="0.000&quot; Acres&quot;"/>
  </numFmts>
  <fonts count="23" x14ac:knownFonts="1">
    <font>
      <sz val="11"/>
      <color theme="1"/>
      <name val="Calibri"/>
      <family val="2"/>
      <scheme val="minor"/>
    </font>
    <font>
      <sz val="10"/>
      <name val="Arial"/>
      <family val="2"/>
    </font>
    <font>
      <b/>
      <u/>
      <sz val="12"/>
      <name val="Arial"/>
      <family val="2"/>
    </font>
    <font>
      <u/>
      <sz val="10"/>
      <name val="Arial"/>
      <family val="2"/>
    </font>
    <font>
      <b/>
      <u/>
      <sz val="10"/>
      <name val="Arial"/>
      <family val="2"/>
    </font>
    <font>
      <sz val="12"/>
      <name val="Arial"/>
      <family val="2"/>
    </font>
    <font>
      <b/>
      <sz val="10"/>
      <name val="Arial"/>
      <family val="2"/>
    </font>
    <font>
      <sz val="11"/>
      <color theme="1"/>
      <name val="Calibri"/>
      <family val="2"/>
      <scheme val="minor"/>
    </font>
    <font>
      <sz val="10"/>
      <color theme="0"/>
      <name val="Arial"/>
      <family val="2"/>
    </font>
    <font>
      <sz val="10"/>
      <color theme="1"/>
      <name val="Arial"/>
      <family val="2"/>
    </font>
    <font>
      <sz val="10"/>
      <color rgb="FFFF0000"/>
      <name val="Arial"/>
      <family val="2"/>
    </font>
    <font>
      <sz val="11"/>
      <color theme="0"/>
      <name val="Calibri"/>
      <family val="2"/>
      <scheme val="minor"/>
    </font>
    <font>
      <b/>
      <sz val="12"/>
      <name val="Arial"/>
      <family val="2"/>
    </font>
    <font>
      <b/>
      <sz val="10"/>
      <color rgb="FF000000"/>
      <name val="Arial"/>
      <family val="2"/>
    </font>
    <font>
      <sz val="10"/>
      <color rgb="FF000000"/>
      <name val="Arial"/>
      <family val="2"/>
    </font>
    <font>
      <sz val="10"/>
      <color theme="1"/>
      <name val="Courier New"/>
      <family val="3"/>
    </font>
    <font>
      <sz val="14"/>
      <color rgb="FFFF0000"/>
      <name val="Arial"/>
      <family val="2"/>
    </font>
    <font>
      <sz val="12"/>
      <color rgb="FFFF0000"/>
      <name val="Arial"/>
      <family val="2"/>
    </font>
    <font>
      <sz val="11"/>
      <color rgb="FFFF0000"/>
      <name val="Arial"/>
      <family val="2"/>
    </font>
    <font>
      <u/>
      <sz val="11"/>
      <color theme="10"/>
      <name val="Calibri"/>
      <family val="2"/>
      <scheme val="minor"/>
    </font>
    <font>
      <sz val="11"/>
      <name val="Calibri"/>
      <family val="2"/>
      <scheme val="minor"/>
    </font>
    <font>
      <b/>
      <sz val="14"/>
      <name val="Arial"/>
      <family val="2"/>
    </font>
    <font>
      <sz val="10"/>
      <name val="Courier New"/>
      <family val="3"/>
    </font>
  </fonts>
  <fills count="11">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1" fillId="0" borderId="0"/>
    <xf numFmtId="43" fontId="7" fillId="0" borderId="0" applyFont="0" applyFill="0" applyBorder="0" applyAlignment="0" applyProtection="0"/>
    <xf numFmtId="0" fontId="19" fillId="0" borderId="0" applyNumberFormat="0" applyFill="0" applyBorder="0" applyAlignment="0" applyProtection="0"/>
  </cellStyleXfs>
  <cellXfs count="180">
    <xf numFmtId="0" fontId="0" fillId="0" borderId="0" xfId="0"/>
    <xf numFmtId="0" fontId="1" fillId="0" borderId="0" xfId="1"/>
    <xf numFmtId="0" fontId="6" fillId="0" borderId="0" xfId="1" applyFont="1"/>
    <xf numFmtId="0" fontId="1" fillId="0" borderId="0" xfId="1" applyAlignment="1">
      <alignment wrapText="1"/>
    </xf>
    <xf numFmtId="0" fontId="1" fillId="0" borderId="0" xfId="1" applyAlignment="1">
      <alignment horizontal="left"/>
    </xf>
    <xf numFmtId="0" fontId="0" fillId="0" borderId="0" xfId="0" applyAlignment="1">
      <alignment horizontal="left"/>
    </xf>
    <xf numFmtId="0" fontId="13" fillId="0" borderId="0" xfId="0" applyFont="1" applyAlignment="1">
      <alignment horizontal="left" vertical="center"/>
    </xf>
    <xf numFmtId="0" fontId="14" fillId="0" borderId="0" xfId="0" applyFont="1" applyAlignment="1">
      <alignment horizontal="left" vertical="center"/>
    </xf>
    <xf numFmtId="11" fontId="14" fillId="0" borderId="0" xfId="0" applyNumberFormat="1" applyFont="1" applyAlignment="1">
      <alignment horizontal="left" vertical="center"/>
    </xf>
    <xf numFmtId="10" fontId="14" fillId="0" borderId="0" xfId="0" applyNumberFormat="1" applyFont="1" applyAlignment="1">
      <alignment horizontal="left" vertical="center"/>
    </xf>
    <xf numFmtId="0" fontId="15" fillId="0" borderId="0" xfId="0" applyFont="1" applyAlignment="1">
      <alignment horizontal="left" vertical="center"/>
    </xf>
    <xf numFmtId="0" fontId="0" fillId="0" borderId="0" xfId="0" applyAlignment="1">
      <alignment horizontal="left" vertical="center"/>
    </xf>
    <xf numFmtId="164" fontId="18" fillId="0" borderId="0" xfId="1" applyNumberFormat="1" applyFont="1" applyAlignment="1">
      <alignment horizontal="left"/>
    </xf>
    <xf numFmtId="167" fontId="1" fillId="0" borderId="0" xfId="1" applyNumberFormat="1" applyAlignment="1">
      <alignment vertical="center"/>
    </xf>
    <xf numFmtId="0" fontId="1" fillId="0" borderId="0" xfId="1" applyAlignment="1">
      <alignment horizontal="center" vertical="center"/>
    </xf>
    <xf numFmtId="0" fontId="1" fillId="0" borderId="0" xfId="1" applyAlignment="1">
      <alignment vertical="center"/>
    </xf>
    <xf numFmtId="0" fontId="10" fillId="0" borderId="0" xfId="1" applyFont="1"/>
    <xf numFmtId="0" fontId="9" fillId="0" borderId="0" xfId="1" applyFont="1"/>
    <xf numFmtId="0" fontId="1" fillId="2" borderId="0" xfId="1" applyFill="1"/>
    <xf numFmtId="0" fontId="1" fillId="0" borderId="0" xfId="1" applyAlignment="1">
      <alignment vertical="top" wrapText="1"/>
    </xf>
    <xf numFmtId="2" fontId="1" fillId="0" borderId="0" xfId="1" applyNumberFormat="1" applyAlignment="1">
      <alignment vertical="center"/>
    </xf>
    <xf numFmtId="0" fontId="1" fillId="0" borderId="0" xfId="1" applyAlignment="1">
      <alignment vertical="top"/>
    </xf>
    <xf numFmtId="2" fontId="1" fillId="0" borderId="0" xfId="1" applyNumberFormat="1"/>
    <xf numFmtId="167" fontId="1" fillId="0" borderId="0" xfId="1" applyNumberFormat="1"/>
    <xf numFmtId="167" fontId="3" fillId="0" borderId="0" xfId="1" applyNumberFormat="1" applyFont="1"/>
    <xf numFmtId="0" fontId="1" fillId="0" borderId="0" xfId="1" applyAlignment="1">
      <alignment horizontal="right" vertical="center"/>
    </xf>
    <xf numFmtId="0" fontId="3" fillId="4" borderId="8" xfId="1" applyFont="1" applyFill="1" applyBorder="1"/>
    <xf numFmtId="0" fontId="1" fillId="4" borderId="8" xfId="1" applyFill="1" applyBorder="1"/>
    <xf numFmtId="0" fontId="3" fillId="4" borderId="1" xfId="1" applyFont="1" applyFill="1" applyBorder="1" applyAlignment="1">
      <alignment horizontal="center"/>
    </xf>
    <xf numFmtId="0" fontId="1" fillId="4" borderId="1" xfId="1" applyFill="1" applyBorder="1"/>
    <xf numFmtId="167" fontId="6" fillId="4" borderId="1" xfId="1" applyNumberFormat="1" applyFont="1" applyFill="1" applyBorder="1"/>
    <xf numFmtId="165" fontId="1" fillId="0" borderId="0" xfId="1" applyNumberFormat="1" applyAlignment="1">
      <alignment vertical="center"/>
    </xf>
    <xf numFmtId="166" fontId="1" fillId="0" borderId="0" xfId="1" applyNumberFormat="1" applyAlignment="1">
      <alignment vertical="center"/>
    </xf>
    <xf numFmtId="0" fontId="1" fillId="0" borderId="0" xfId="1" applyProtection="1">
      <protection locked="0"/>
    </xf>
    <xf numFmtId="167" fontId="1" fillId="3" borderId="1" xfId="1" applyNumberFormat="1" applyFill="1" applyBorder="1" applyProtection="1">
      <protection locked="0"/>
    </xf>
    <xf numFmtId="0" fontId="1" fillId="5" borderId="0" xfId="1" applyFill="1"/>
    <xf numFmtId="0" fontId="3" fillId="6" borderId="1" xfId="1" applyFont="1" applyFill="1" applyBorder="1" applyAlignment="1">
      <alignment horizontal="center"/>
    </xf>
    <xf numFmtId="0" fontId="1" fillId="0" borderId="0" xfId="1" applyAlignment="1">
      <alignment horizontal="center"/>
    </xf>
    <xf numFmtId="0" fontId="3" fillId="6" borderId="1" xfId="1" applyFont="1" applyFill="1" applyBorder="1"/>
    <xf numFmtId="0" fontId="1" fillId="6" borderId="1" xfId="1" applyFill="1" applyBorder="1"/>
    <xf numFmtId="167" fontId="1" fillId="6" borderId="1" xfId="1" applyNumberFormat="1" applyFill="1" applyBorder="1"/>
    <xf numFmtId="0" fontId="1" fillId="0" borderId="0" xfId="1" applyAlignment="1">
      <alignment horizontal="left" vertical="top" wrapText="1"/>
    </xf>
    <xf numFmtId="167" fontId="1" fillId="0" borderId="0" xfId="1" applyNumberFormat="1" applyAlignment="1">
      <alignment horizontal="left" vertical="center"/>
    </xf>
    <xf numFmtId="0" fontId="3" fillId="7" borderId="9" xfId="1" applyFont="1" applyFill="1" applyBorder="1"/>
    <xf numFmtId="0" fontId="1" fillId="7" borderId="8" xfId="1" applyFill="1" applyBorder="1"/>
    <xf numFmtId="167" fontId="6" fillId="7" borderId="1" xfId="1" applyNumberFormat="1" applyFont="1" applyFill="1" applyBorder="1"/>
    <xf numFmtId="0" fontId="1" fillId="8" borderId="10" xfId="1" applyFill="1" applyBorder="1"/>
    <xf numFmtId="168" fontId="1" fillId="3" borderId="1" xfId="1" applyNumberFormat="1" applyFill="1" applyBorder="1" applyAlignment="1" applyProtection="1">
      <alignment horizontal="left"/>
      <protection locked="0"/>
    </xf>
    <xf numFmtId="164" fontId="1" fillId="3" borderId="1" xfId="1" applyNumberFormat="1" applyFill="1" applyBorder="1" applyAlignment="1" applyProtection="1">
      <alignment horizontal="left"/>
      <protection locked="0"/>
    </xf>
    <xf numFmtId="0" fontId="1" fillId="3" borderId="8" xfId="1" applyFill="1" applyBorder="1" applyAlignment="1" applyProtection="1">
      <alignment vertical="top"/>
      <protection locked="0"/>
    </xf>
    <xf numFmtId="0" fontId="1" fillId="3" borderId="10" xfId="1" applyFill="1" applyBorder="1" applyAlignment="1" applyProtection="1">
      <alignment vertical="top" wrapText="1"/>
      <protection locked="0"/>
    </xf>
    <xf numFmtId="0" fontId="1" fillId="3" borderId="9" xfId="1" applyFill="1" applyBorder="1" applyAlignment="1" applyProtection="1">
      <alignment vertical="top" wrapText="1"/>
      <protection locked="0"/>
    </xf>
    <xf numFmtId="0" fontId="1" fillId="3" borderId="8" xfId="1" applyFill="1" applyBorder="1" applyAlignment="1" applyProtection="1">
      <alignment horizontal="left" vertical="top"/>
      <protection locked="0"/>
    </xf>
    <xf numFmtId="0" fontId="1" fillId="3" borderId="10" xfId="1" applyFill="1" applyBorder="1" applyAlignment="1" applyProtection="1">
      <alignment horizontal="left" vertical="top" wrapText="1"/>
      <protection locked="0"/>
    </xf>
    <xf numFmtId="0" fontId="1" fillId="3" borderId="9" xfId="1" applyFill="1" applyBorder="1" applyAlignment="1" applyProtection="1">
      <alignment horizontal="left" vertical="top" wrapText="1"/>
      <protection locked="0"/>
    </xf>
    <xf numFmtId="168" fontId="1" fillId="0" borderId="0" xfId="1" applyNumberFormat="1" applyAlignment="1">
      <alignment horizontal="left" vertical="center"/>
    </xf>
    <xf numFmtId="168" fontId="1" fillId="0" borderId="0" xfId="1" applyNumberFormat="1" applyAlignment="1">
      <alignment vertical="center"/>
    </xf>
    <xf numFmtId="2" fontId="1" fillId="0" borderId="0" xfId="2" applyNumberFormat="1" applyFont="1" applyFill="1" applyAlignment="1" applyProtection="1">
      <alignment vertical="center"/>
    </xf>
    <xf numFmtId="164" fontId="1" fillId="0" borderId="0" xfId="1" applyNumberFormat="1" applyAlignment="1">
      <alignment horizontal="left"/>
    </xf>
    <xf numFmtId="0" fontId="2" fillId="2" borderId="0" xfId="1" applyFont="1" applyFill="1"/>
    <xf numFmtId="0" fontId="5" fillId="2" borderId="0" xfId="1" applyFont="1" applyFill="1"/>
    <xf numFmtId="0" fontId="5" fillId="0" borderId="0" xfId="1" applyFont="1"/>
    <xf numFmtId="0" fontId="1" fillId="0" borderId="0" xfId="1" applyAlignment="1">
      <alignment horizontal="right"/>
    </xf>
    <xf numFmtId="0" fontId="8" fillId="0" borderId="0" xfId="1" applyFont="1"/>
    <xf numFmtId="0" fontId="1" fillId="8" borderId="8" xfId="1" applyFill="1" applyBorder="1"/>
    <xf numFmtId="0" fontId="3" fillId="6" borderId="11" xfId="1" applyFont="1" applyFill="1" applyBorder="1"/>
    <xf numFmtId="0" fontId="3" fillId="6" borderId="11" xfId="1" applyFont="1" applyFill="1" applyBorder="1" applyAlignment="1">
      <alignment horizontal="center"/>
    </xf>
    <xf numFmtId="0" fontId="3" fillId="4" borderId="1" xfId="1" applyFont="1" applyFill="1" applyBorder="1" applyAlignment="1">
      <alignment horizontal="left"/>
    </xf>
    <xf numFmtId="0" fontId="12" fillId="0" borderId="0" xfId="1" applyFont="1" applyAlignment="1">
      <alignment wrapText="1"/>
    </xf>
    <xf numFmtId="167" fontId="1" fillId="5" borderId="12" xfId="1" applyNumberFormat="1" applyFill="1" applyBorder="1" applyAlignment="1">
      <alignment vertical="center"/>
    </xf>
    <xf numFmtId="0" fontId="1" fillId="5" borderId="18" xfId="1" applyFill="1" applyBorder="1" applyAlignment="1">
      <alignment vertical="center"/>
    </xf>
    <xf numFmtId="0" fontId="1" fillId="5" borderId="13" xfId="1" applyFill="1" applyBorder="1" applyAlignment="1">
      <alignment vertical="center"/>
    </xf>
    <xf numFmtId="167" fontId="1" fillId="5" borderId="14" xfId="1" applyNumberFormat="1" applyFill="1" applyBorder="1" applyAlignment="1">
      <alignment vertical="center"/>
    </xf>
    <xf numFmtId="0" fontId="1" fillId="5" borderId="0" xfId="1" applyFill="1" applyAlignment="1">
      <alignment vertical="center"/>
    </xf>
    <xf numFmtId="0" fontId="1" fillId="5" borderId="15" xfId="1" applyFill="1" applyBorder="1" applyAlignment="1">
      <alignment vertical="center"/>
    </xf>
    <xf numFmtId="0" fontId="1" fillId="2" borderId="15" xfId="1" applyFill="1" applyBorder="1" applyAlignment="1">
      <alignment wrapText="1"/>
    </xf>
    <xf numFmtId="0" fontId="1" fillId="5" borderId="12" xfId="1" applyFill="1" applyBorder="1" applyAlignment="1">
      <alignment vertical="center"/>
    </xf>
    <xf numFmtId="167" fontId="1" fillId="5" borderId="18" xfId="1" applyNumberFormat="1" applyFill="1" applyBorder="1" applyAlignment="1">
      <alignment vertical="center"/>
    </xf>
    <xf numFmtId="0" fontId="1" fillId="5" borderId="18" xfId="1" applyFill="1" applyBorder="1" applyAlignment="1">
      <alignment horizontal="center" vertical="center"/>
    </xf>
    <xf numFmtId="167" fontId="1" fillId="5" borderId="13" xfId="1" applyNumberFormat="1" applyFill="1" applyBorder="1" applyAlignment="1">
      <alignment vertical="center"/>
    </xf>
    <xf numFmtId="0" fontId="1" fillId="5" borderId="14" xfId="1" applyFill="1" applyBorder="1" applyAlignment="1">
      <alignment vertical="center"/>
    </xf>
    <xf numFmtId="167" fontId="1" fillId="5" borderId="0" xfId="1" applyNumberFormat="1" applyFill="1" applyAlignment="1">
      <alignment vertical="center"/>
    </xf>
    <xf numFmtId="0" fontId="1" fillId="5" borderId="0" xfId="1" applyFill="1" applyAlignment="1">
      <alignment horizontal="center" vertical="center"/>
    </xf>
    <xf numFmtId="167" fontId="1" fillId="5" borderId="15" xfId="1" applyNumberFormat="1" applyFill="1" applyBorder="1" applyAlignment="1">
      <alignment vertical="center"/>
    </xf>
    <xf numFmtId="0" fontId="1" fillId="2" borderId="15" xfId="1" applyFill="1" applyBorder="1"/>
    <xf numFmtId="0" fontId="1" fillId="8" borderId="25" xfId="1" applyFill="1" applyBorder="1"/>
    <xf numFmtId="0" fontId="1" fillId="8" borderId="26" xfId="1" applyFill="1" applyBorder="1"/>
    <xf numFmtId="0" fontId="1" fillId="8" borderId="27" xfId="1" applyFill="1" applyBorder="1"/>
    <xf numFmtId="0" fontId="1" fillId="8" borderId="28" xfId="1" applyFill="1" applyBorder="1"/>
    <xf numFmtId="0" fontId="3" fillId="8" borderId="20" xfId="1" applyFont="1" applyFill="1" applyBorder="1" applyAlignment="1">
      <alignment horizontal="center"/>
    </xf>
    <xf numFmtId="167" fontId="1" fillId="8" borderId="20" xfId="1" applyNumberFormat="1" applyFill="1" applyBorder="1" applyAlignment="1">
      <alignment horizontal="right"/>
    </xf>
    <xf numFmtId="167" fontId="1" fillId="8" borderId="22" xfId="1" applyNumberFormat="1" applyFill="1" applyBorder="1" applyAlignment="1">
      <alignment horizontal="right"/>
    </xf>
    <xf numFmtId="167" fontId="1" fillId="0" borderId="0" xfId="2" applyNumberFormat="1" applyFont="1" applyFill="1" applyAlignment="1" applyProtection="1">
      <alignment horizontal="center" vertical="center"/>
    </xf>
    <xf numFmtId="0" fontId="3" fillId="7" borderId="1" xfId="1" applyFont="1" applyFill="1" applyBorder="1" applyAlignment="1">
      <alignment horizontal="left"/>
    </xf>
    <xf numFmtId="0" fontId="3" fillId="9" borderId="8" xfId="1" applyFont="1" applyFill="1" applyBorder="1"/>
    <xf numFmtId="0" fontId="3" fillId="9" borderId="1" xfId="1" applyFont="1" applyFill="1" applyBorder="1"/>
    <xf numFmtId="0" fontId="1" fillId="9" borderId="8" xfId="1" applyFill="1" applyBorder="1"/>
    <xf numFmtId="167" fontId="6" fillId="9" borderId="1" xfId="1" applyNumberFormat="1" applyFont="1" applyFill="1" applyBorder="1"/>
    <xf numFmtId="0" fontId="10" fillId="0" borderId="0" xfId="1" applyFont="1" applyAlignment="1">
      <alignment vertical="top"/>
    </xf>
    <xf numFmtId="0" fontId="2" fillId="0" borderId="0" xfId="1" applyFont="1" applyAlignment="1">
      <alignment vertical="top"/>
    </xf>
    <xf numFmtId="0" fontId="1" fillId="10" borderId="0" xfId="1" applyFill="1"/>
    <xf numFmtId="0" fontId="16" fillId="0" borderId="0" xfId="1" applyFont="1" applyAlignment="1">
      <alignment horizontal="center"/>
    </xf>
    <xf numFmtId="0" fontId="5" fillId="0" borderId="0" xfId="1" applyFont="1" applyAlignment="1">
      <alignment horizontal="left" vertical="center"/>
    </xf>
    <xf numFmtId="0" fontId="5" fillId="10" borderId="0" xfId="1" applyFont="1" applyFill="1"/>
    <xf numFmtId="0" fontId="5" fillId="0" borderId="0" xfId="1" applyFont="1" applyAlignment="1">
      <alignment vertical="top"/>
    </xf>
    <xf numFmtId="0" fontId="5" fillId="0" borderId="0" xfId="1" applyFont="1" applyAlignment="1">
      <alignment horizontal="left"/>
    </xf>
    <xf numFmtId="0" fontId="11" fillId="0" borderId="0" xfId="0" applyFont="1"/>
    <xf numFmtId="0" fontId="10" fillId="10" borderId="0" xfId="1" applyFont="1" applyFill="1"/>
    <xf numFmtId="2" fontId="1" fillId="3" borderId="1" xfId="1" applyNumberFormat="1" applyFill="1" applyBorder="1" applyAlignment="1" applyProtection="1">
      <alignment vertical="top"/>
      <protection locked="0"/>
    </xf>
    <xf numFmtId="0" fontId="17" fillId="0" borderId="0" xfId="1" applyFont="1" applyAlignment="1">
      <alignment horizontal="left"/>
    </xf>
    <xf numFmtId="0" fontId="1" fillId="0" borderId="3" xfId="1" applyBorder="1" applyAlignment="1">
      <alignment vertical="top"/>
    </xf>
    <xf numFmtId="165" fontId="18" fillId="0" borderId="0" xfId="1" applyNumberFormat="1" applyFont="1" applyAlignment="1">
      <alignment vertical="center"/>
    </xf>
    <xf numFmtId="0" fontId="18" fillId="0" borderId="0" xfId="1" applyFont="1" applyAlignment="1">
      <alignment horizontal="left"/>
    </xf>
    <xf numFmtId="0" fontId="18" fillId="0" borderId="0" xfId="1" applyFont="1"/>
    <xf numFmtId="0" fontId="5" fillId="0" borderId="0" xfId="1" applyFont="1" applyProtection="1">
      <protection locked="0"/>
    </xf>
    <xf numFmtId="167" fontId="5" fillId="0" borderId="0" xfId="1" applyNumberFormat="1" applyFont="1" applyProtection="1">
      <protection locked="0"/>
    </xf>
    <xf numFmtId="0" fontId="5" fillId="0" borderId="0" xfId="1" applyFont="1" applyAlignment="1" applyProtection="1">
      <alignment horizontal="left"/>
      <protection locked="0"/>
    </xf>
    <xf numFmtId="2" fontId="1" fillId="3" borderId="1" xfId="1" applyNumberFormat="1" applyFill="1" applyBorder="1" applyProtection="1">
      <protection locked="0"/>
    </xf>
    <xf numFmtId="167" fontId="1" fillId="3" borderId="1" xfId="2" applyNumberFormat="1" applyFont="1" applyFill="1" applyBorder="1" applyAlignment="1" applyProtection="1">
      <alignment horizontal="right" vertical="center"/>
      <protection locked="0"/>
    </xf>
    <xf numFmtId="0" fontId="20" fillId="0" borderId="0" xfId="0" applyFont="1"/>
    <xf numFmtId="0" fontId="21" fillId="0" borderId="0" xfId="0" applyFont="1" applyAlignment="1">
      <alignment horizontal="left" vertical="center"/>
    </xf>
    <xf numFmtId="0" fontId="20" fillId="0" borderId="0" xfId="0" applyFont="1" applyAlignment="1">
      <alignment horizontal="left"/>
    </xf>
    <xf numFmtId="0" fontId="6" fillId="0" borderId="0" xfId="0" applyFont="1" applyAlignment="1">
      <alignment horizontal="left" vertical="center"/>
    </xf>
    <xf numFmtId="0" fontId="1" fillId="0" borderId="0" xfId="0" applyFont="1" applyAlignment="1">
      <alignment horizontal="left" vertical="center"/>
    </xf>
    <xf numFmtId="0" fontId="1" fillId="4" borderId="0" xfId="0" applyFont="1" applyFill="1" applyAlignment="1">
      <alignment horizontal="left" vertical="center"/>
    </xf>
    <xf numFmtId="0" fontId="20" fillId="4" borderId="0" xfId="0" applyFont="1" applyFill="1" applyAlignment="1">
      <alignment horizontal="left"/>
    </xf>
    <xf numFmtId="11" fontId="1" fillId="0" borderId="0" xfId="0" applyNumberFormat="1" applyFont="1" applyAlignment="1">
      <alignment horizontal="left" vertical="center"/>
    </xf>
    <xf numFmtId="10" fontId="1" fillId="0" borderId="0" xfId="0" applyNumberFormat="1" applyFont="1" applyAlignment="1">
      <alignment horizontal="left" vertical="center"/>
    </xf>
    <xf numFmtId="0" fontId="22" fillId="0" borderId="0" xfId="0" applyFont="1" applyAlignment="1">
      <alignment horizontal="left" vertical="center"/>
    </xf>
    <xf numFmtId="0" fontId="20" fillId="0" borderId="0" xfId="0" applyFont="1" applyAlignment="1">
      <alignment horizontal="left" vertical="center"/>
    </xf>
    <xf numFmtId="0" fontId="5" fillId="3" borderId="1" xfId="1" applyFont="1" applyFill="1" applyBorder="1" applyAlignment="1" applyProtection="1">
      <alignment horizontal="left"/>
      <protection locked="0"/>
    </xf>
    <xf numFmtId="0" fontId="18" fillId="10" borderId="0" xfId="1" applyFont="1" applyFill="1"/>
    <xf numFmtId="0" fontId="9" fillId="0" borderId="0" xfId="0" applyFont="1" applyAlignment="1">
      <alignment vertical="top" wrapText="1"/>
    </xf>
    <xf numFmtId="0" fontId="5" fillId="0" borderId="0" xfId="1" applyFont="1" applyAlignment="1">
      <alignment horizontal="left" vertical="top" wrapText="1"/>
    </xf>
    <xf numFmtId="0" fontId="5" fillId="3" borderId="1" xfId="1" applyFont="1" applyFill="1" applyBorder="1" applyProtection="1">
      <protection locked="0"/>
    </xf>
    <xf numFmtId="0" fontId="5" fillId="3" borderId="1" xfId="1" applyFont="1" applyFill="1" applyBorder="1" applyAlignment="1">
      <alignment horizontal="left"/>
    </xf>
    <xf numFmtId="0" fontId="10" fillId="0" borderId="0" xfId="1" applyFont="1" applyAlignment="1">
      <alignment vertical="center"/>
    </xf>
    <xf numFmtId="0" fontId="19" fillId="0" borderId="0" xfId="3" applyAlignment="1">
      <alignment horizontal="center"/>
    </xf>
    <xf numFmtId="0" fontId="9" fillId="0" borderId="0" xfId="0" applyFont="1" applyAlignment="1">
      <alignment horizontal="left" vertical="top" wrapText="1"/>
    </xf>
    <xf numFmtId="0" fontId="1" fillId="0" borderId="0" xfId="1" applyAlignment="1">
      <alignment horizontal="left" vertical="top" wrapText="1"/>
    </xf>
    <xf numFmtId="0" fontId="18" fillId="0" borderId="0" xfId="1" applyFont="1" applyAlignment="1">
      <alignment horizontal="left" vertical="top" wrapText="1"/>
    </xf>
    <xf numFmtId="0" fontId="1" fillId="8" borderId="1" xfId="1" applyFill="1" applyBorder="1" applyAlignment="1">
      <alignment horizontal="left"/>
    </xf>
    <xf numFmtId="0" fontId="1" fillId="8" borderId="21" xfId="1" applyFill="1" applyBorder="1" applyAlignment="1">
      <alignment horizontal="left"/>
    </xf>
    <xf numFmtId="0" fontId="1" fillId="8" borderId="23" xfId="1" applyFill="1" applyBorder="1" applyAlignment="1">
      <alignment horizontal="left"/>
    </xf>
    <xf numFmtId="0" fontId="1" fillId="8" borderId="24" xfId="1" applyFill="1" applyBorder="1" applyAlignment="1">
      <alignment horizontal="left"/>
    </xf>
    <xf numFmtId="0" fontId="5" fillId="0" borderId="0" xfId="1" applyFont="1" applyAlignment="1">
      <alignment horizontal="left" vertical="top" wrapText="1"/>
    </xf>
    <xf numFmtId="0" fontId="17" fillId="0" borderId="0" xfId="1" applyFont="1" applyAlignment="1">
      <alignment horizontal="left" vertical="top" wrapText="1"/>
    </xf>
    <xf numFmtId="0" fontId="12" fillId="2" borderId="12" xfId="1" applyFont="1" applyFill="1" applyBorder="1" applyAlignment="1">
      <alignment horizontal="left" wrapText="1"/>
    </xf>
    <xf numFmtId="0" fontId="12" fillId="2" borderId="13" xfId="1" applyFont="1" applyFill="1" applyBorder="1" applyAlignment="1">
      <alignment horizontal="left" wrapText="1"/>
    </xf>
    <xf numFmtId="0" fontId="12" fillId="2" borderId="14" xfId="1" applyFont="1" applyFill="1" applyBorder="1" applyAlignment="1">
      <alignment horizontal="left" wrapText="1"/>
    </xf>
    <xf numFmtId="0" fontId="12" fillId="2" borderId="15" xfId="1" applyFont="1" applyFill="1" applyBorder="1" applyAlignment="1">
      <alignment horizontal="left" wrapText="1"/>
    </xf>
    <xf numFmtId="0" fontId="12" fillId="2" borderId="16" xfId="1" applyFont="1" applyFill="1" applyBorder="1" applyAlignment="1">
      <alignment horizontal="left" wrapText="1"/>
    </xf>
    <xf numFmtId="0" fontId="12" fillId="2" borderId="17" xfId="1" applyFont="1" applyFill="1" applyBorder="1" applyAlignment="1">
      <alignment horizontal="left" wrapText="1"/>
    </xf>
    <xf numFmtId="0" fontId="2" fillId="2" borderId="19" xfId="1" applyFont="1" applyFill="1" applyBorder="1" applyAlignment="1">
      <alignment horizontal="left" wrapText="1"/>
    </xf>
    <xf numFmtId="0" fontId="2" fillId="2" borderId="6" xfId="1" applyFont="1" applyFill="1" applyBorder="1" applyAlignment="1">
      <alignment horizontal="left" wrapText="1"/>
    </xf>
    <xf numFmtId="0" fontId="2" fillId="2" borderId="19" xfId="1" applyFont="1" applyFill="1" applyBorder="1" applyAlignment="1">
      <alignment horizontal="left"/>
    </xf>
    <xf numFmtId="0" fontId="2" fillId="2" borderId="6" xfId="1" applyFont="1" applyFill="1" applyBorder="1" applyAlignment="1">
      <alignment horizontal="left"/>
    </xf>
    <xf numFmtId="0" fontId="1" fillId="8" borderId="1" xfId="1" applyFill="1" applyBorder="1" applyAlignment="1">
      <alignment horizontal="center"/>
    </xf>
    <xf numFmtId="0" fontId="1" fillId="8" borderId="21" xfId="1" applyFill="1" applyBorder="1" applyAlignment="1">
      <alignment horizontal="center"/>
    </xf>
    <xf numFmtId="0" fontId="1" fillId="3" borderId="1" xfId="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0" borderId="0" xfId="1" applyFont="1" applyAlignment="1">
      <alignment horizontal="center"/>
    </xf>
    <xf numFmtId="0" fontId="10" fillId="0" borderId="0" xfId="1" applyFont="1" applyAlignment="1">
      <alignment horizontal="left" vertical="top" wrapText="1"/>
    </xf>
    <xf numFmtId="0" fontId="5" fillId="3" borderId="8" xfId="1" applyFont="1" applyFill="1" applyBorder="1" applyAlignment="1" applyProtection="1">
      <alignment horizontal="left"/>
      <protection locked="0"/>
    </xf>
    <xf numFmtId="0" fontId="5" fillId="3" borderId="10" xfId="1" applyFont="1" applyFill="1" applyBorder="1" applyAlignment="1" applyProtection="1">
      <alignment horizontal="left"/>
      <protection locked="0"/>
    </xf>
    <xf numFmtId="0" fontId="5" fillId="3" borderId="9" xfId="1" applyFont="1" applyFill="1" applyBorder="1" applyAlignment="1" applyProtection="1">
      <alignment horizontal="left"/>
      <protection locked="0"/>
    </xf>
    <xf numFmtId="0" fontId="5" fillId="3" borderId="8" xfId="1" applyFont="1" applyFill="1" applyBorder="1" applyAlignment="1" applyProtection="1">
      <alignment horizontal="center"/>
      <protection locked="0"/>
    </xf>
    <xf numFmtId="0" fontId="5" fillId="3" borderId="9" xfId="1" applyFont="1" applyFill="1" applyBorder="1" applyAlignment="1" applyProtection="1">
      <alignment horizontal="center"/>
      <protection locked="0"/>
    </xf>
    <xf numFmtId="0" fontId="5" fillId="3" borderId="8" xfId="1" applyFont="1" applyFill="1" applyBorder="1" applyAlignment="1" applyProtection="1">
      <alignment horizontal="left" vertical="center"/>
      <protection locked="0"/>
    </xf>
    <xf numFmtId="0" fontId="5" fillId="3" borderId="10" xfId="1" applyFont="1" applyFill="1" applyBorder="1" applyAlignment="1" applyProtection="1">
      <alignment horizontal="left" vertical="center"/>
      <protection locked="0"/>
    </xf>
    <xf numFmtId="0" fontId="5" fillId="3" borderId="9" xfId="1" applyFont="1" applyFill="1" applyBorder="1" applyAlignment="1" applyProtection="1">
      <alignment horizontal="left" vertical="center"/>
      <protection locked="0"/>
    </xf>
    <xf numFmtId="0" fontId="5" fillId="3" borderId="2" xfId="1" applyFont="1" applyFill="1" applyBorder="1" applyAlignment="1" applyProtection="1">
      <alignment horizontal="left" vertical="top" wrapText="1"/>
      <protection locked="0"/>
    </xf>
    <xf numFmtId="0" fontId="5" fillId="3" borderId="3" xfId="1" applyFont="1" applyFill="1" applyBorder="1" applyAlignment="1" applyProtection="1">
      <alignment horizontal="left" vertical="top" wrapText="1"/>
      <protection locked="0"/>
    </xf>
    <xf numFmtId="0" fontId="5" fillId="3" borderId="4" xfId="1" applyFont="1" applyFill="1" applyBorder="1" applyAlignment="1" applyProtection="1">
      <alignment horizontal="left" vertical="top" wrapText="1"/>
      <protection locked="0"/>
    </xf>
    <xf numFmtId="0" fontId="5" fillId="3" borderId="5" xfId="1" applyFont="1" applyFill="1" applyBorder="1" applyAlignment="1" applyProtection="1">
      <alignment horizontal="left" vertical="top" wrapText="1"/>
      <protection locked="0"/>
    </xf>
    <xf numFmtId="0" fontId="5" fillId="3" borderId="6" xfId="1" applyFont="1" applyFill="1" applyBorder="1" applyAlignment="1" applyProtection="1">
      <alignment horizontal="left" vertical="top" wrapText="1"/>
      <protection locked="0"/>
    </xf>
    <xf numFmtId="0" fontId="5" fillId="3" borderId="7" xfId="1" applyFont="1" applyFill="1" applyBorder="1" applyAlignment="1" applyProtection="1">
      <alignment horizontal="left" vertical="top" wrapText="1"/>
      <protection locked="0"/>
    </xf>
    <xf numFmtId="0" fontId="1" fillId="3" borderId="8" xfId="1" applyFill="1"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9" xfId="0" applyFill="1" applyBorder="1" applyAlignment="1" applyProtection="1">
      <alignment horizontal="left"/>
      <protection locked="0"/>
    </xf>
  </cellXfs>
  <cellStyles count="4">
    <cellStyle name="Comma" xfId="2" builtinId="3"/>
    <cellStyle name="Hyperlink" xfId="3" builtinId="8"/>
    <cellStyle name="Normal" xfId="0" builtinId="0"/>
    <cellStyle name="Normal 2" xfId="1" xr:uid="{00000000-0005-0000-0000-000003000000}"/>
  </cellStyles>
  <dxfs count="0"/>
  <tableStyles count="0" defaultTableStyle="TableStyleMedium2" defaultPivotStyle="PivotStyleLight16"/>
  <colors>
    <mruColors>
      <color rgb="FFCCFFCC"/>
      <color rgb="FFFAF5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180975</xdr:rowOff>
    </xdr:from>
    <xdr:to>
      <xdr:col>4</xdr:col>
      <xdr:colOff>657225</xdr:colOff>
      <xdr:row>25</xdr:row>
      <xdr:rowOff>180975</xdr:rowOff>
    </xdr:to>
    <xdr:grpSp>
      <xdr:nvGrpSpPr>
        <xdr:cNvPr id="9" name="Group 8">
          <a:extLst>
            <a:ext uri="{FF2B5EF4-FFF2-40B4-BE49-F238E27FC236}">
              <a16:creationId xmlns:a16="http://schemas.microsoft.com/office/drawing/2014/main" id="{00000000-0008-0000-0200-000009000000}"/>
            </a:ext>
          </a:extLst>
        </xdr:cNvPr>
        <xdr:cNvGrpSpPr/>
      </xdr:nvGrpSpPr>
      <xdr:grpSpPr>
        <a:xfrm>
          <a:off x="0" y="561975"/>
          <a:ext cx="5210175" cy="4381500"/>
          <a:chOff x="0" y="554355"/>
          <a:chExt cx="5335905" cy="4206240"/>
        </a:xfrm>
      </xdr:grpSpPr>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4355"/>
            <a:ext cx="5335905" cy="4206240"/>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sp macro="" textlink="">
        <xdr:nvSpPr>
          <xdr:cNvPr id="2" name="Rectangle 1">
            <a:extLst>
              <a:ext uri="{FF2B5EF4-FFF2-40B4-BE49-F238E27FC236}">
                <a16:creationId xmlns:a16="http://schemas.microsoft.com/office/drawing/2014/main" id="{00000000-0008-0000-0200-000002000000}"/>
              </a:ext>
            </a:extLst>
          </xdr:cNvPr>
          <xdr:cNvSpPr/>
        </xdr:nvSpPr>
        <xdr:spPr>
          <a:xfrm rot="1708007">
            <a:off x="317608" y="1753639"/>
            <a:ext cx="4517401" cy="1651109"/>
          </a:xfrm>
          <a:prstGeom prst="rect">
            <a:avLst/>
          </a:prstGeom>
          <a:noFill/>
        </xdr:spPr>
        <xdr:txBody>
          <a:bodyPr wrap="square" lIns="91440" tIns="45720" rIns="91440" bIns="45720">
            <a:noAutofit/>
          </a:bodyPr>
          <a:lstStyle/>
          <a:p>
            <a:pPr algn="ctr"/>
            <a:r>
              <a:rPr lang="en-US" sz="54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EXAMPLE</a:t>
            </a:r>
            <a:r>
              <a:rPr lang="en-US" sz="5400" b="1" cap="none" spc="0" baseline="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 ONLY</a:t>
            </a:r>
            <a:endParaRPr lang="en-US" sz="54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endParaRPr>
          </a:p>
        </xdr:txBody>
      </xdr:sp>
    </xdr:grpSp>
    <xdr:clientData fLocksWithSheet="0"/>
  </xdr:twoCellAnchor>
  <xdr:twoCellAnchor>
    <xdr:from>
      <xdr:col>6</xdr:col>
      <xdr:colOff>3810</xdr:colOff>
      <xdr:row>2</xdr:row>
      <xdr:rowOff>180975</xdr:rowOff>
    </xdr:from>
    <xdr:to>
      <xdr:col>14</xdr:col>
      <xdr:colOff>156210</xdr:colOff>
      <xdr:row>25</xdr:row>
      <xdr:rowOff>180975</xdr:rowOff>
    </xdr:to>
    <xdr:grpSp>
      <xdr:nvGrpSpPr>
        <xdr:cNvPr id="10" name="Group 9">
          <a:extLst>
            <a:ext uri="{FF2B5EF4-FFF2-40B4-BE49-F238E27FC236}">
              <a16:creationId xmlns:a16="http://schemas.microsoft.com/office/drawing/2014/main" id="{00000000-0008-0000-0200-00000A000000}"/>
            </a:ext>
          </a:extLst>
        </xdr:cNvPr>
        <xdr:cNvGrpSpPr/>
      </xdr:nvGrpSpPr>
      <xdr:grpSpPr>
        <a:xfrm>
          <a:off x="5728335" y="561975"/>
          <a:ext cx="5143500" cy="4381500"/>
          <a:chOff x="5886450" y="554355"/>
          <a:chExt cx="5273040" cy="4206240"/>
        </a:xfrm>
      </xdr:grpSpPr>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86450" y="554355"/>
            <a:ext cx="5273040" cy="4206240"/>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sp macro="" textlink="">
        <xdr:nvSpPr>
          <xdr:cNvPr id="8" name="Rectangle 7">
            <a:extLst>
              <a:ext uri="{FF2B5EF4-FFF2-40B4-BE49-F238E27FC236}">
                <a16:creationId xmlns:a16="http://schemas.microsoft.com/office/drawing/2014/main" id="{00000000-0008-0000-0200-000008000000}"/>
              </a:ext>
            </a:extLst>
          </xdr:cNvPr>
          <xdr:cNvSpPr/>
        </xdr:nvSpPr>
        <xdr:spPr>
          <a:xfrm rot="1708007">
            <a:off x="6008370" y="1537335"/>
            <a:ext cx="4517401" cy="1651109"/>
          </a:xfrm>
          <a:prstGeom prst="rect">
            <a:avLst/>
          </a:prstGeom>
          <a:noFill/>
        </xdr:spPr>
        <xdr:txBody>
          <a:bodyPr wrap="square" lIns="91440" tIns="45720" rIns="91440" bIns="45720">
            <a:noAutofit/>
          </a:bodyPr>
          <a:lstStyle/>
          <a:p>
            <a:pPr algn="ctr"/>
            <a:r>
              <a:rPr lang="en-US" sz="54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EXAMPLE</a:t>
            </a:r>
            <a:r>
              <a:rPr lang="en-US" sz="5400" b="1" cap="none" spc="0" baseline="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 ONLY</a:t>
            </a:r>
            <a:endParaRPr lang="en-US" sz="54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endParaRPr>
          </a:p>
        </xdr:txBody>
      </xdr:sp>
    </xdr:grp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wmtvrfile01\nwcae412334\XL4050\Design\Hydraulics\BMP%20Design\Bioswa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illiSR\AppData\Local\Microsoft\Windows\Temporary%20Internet%20Files\Content.Outlook\FW2P6ZKK\Continious%20Inflow%20Bioswale_2014HRM_V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ions"/>
      <sheetName val="Tables"/>
    </sheetNames>
    <sheetDataSet>
      <sheetData sheetId="0"/>
      <sheetData sheetId="1">
        <row r="2">
          <cell r="D2" t="str">
            <v>online</v>
          </cell>
        </row>
        <row r="3">
          <cell r="A3" t="str">
            <v>Grass-legume mix on compacted native soil</v>
          </cell>
          <cell r="D3" t="str">
            <v>offline</v>
          </cell>
        </row>
        <row r="4">
          <cell r="A4" t="str">
            <v>Grass-legume mix on lightly compacted, compost-amended soil</v>
          </cell>
        </row>
        <row r="5">
          <cell r="A5" t="str">
            <v>Grass-legume mix on lightly compacted, compost-amended soil with surface roughness features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alculations"/>
      <sheetName val="Area 1"/>
      <sheetName val="Area 2"/>
      <sheetName val="Area 3"/>
      <sheetName val="Area 4"/>
      <sheetName val="Area 5"/>
      <sheetName val="Area 6"/>
      <sheetName val="Area 7"/>
      <sheetName val="Area 8"/>
      <sheetName val="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3">
          <cell r="A3" t="str">
            <v>Grass-legume mix on compacted native soil</v>
          </cell>
        </row>
        <row r="4">
          <cell r="A4" t="str">
            <v>Grass-legume mix on lightly compacted topsoil</v>
          </cell>
        </row>
        <row r="5">
          <cell r="A5" t="str">
            <v>Grass-legume mix on lightly compacted topsoil with 3-inch medium compost blanket (CABS)</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wsdot.wa.gov/Design/Hydraulics/Training.htm" TargetMode="External"/><Relationship Id="rId1" Type="http://schemas.openxmlformats.org/officeDocument/2006/relationships/hyperlink" Target="http://www.wsdot.wa.gov/Environment/WaterQuality/Runoff/HighwayRunoffManual.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1"/>
  <sheetViews>
    <sheetView zoomScaleNormal="100" workbookViewId="0">
      <selection activeCell="A20" sqref="A20:K22"/>
    </sheetView>
  </sheetViews>
  <sheetFormatPr defaultColWidth="9.140625" defaultRowHeight="12.75" x14ac:dyDescent="0.2"/>
  <cols>
    <col min="1" max="16384" width="9.140625" style="1"/>
  </cols>
  <sheetData>
    <row r="1" spans="1:13" x14ac:dyDescent="0.2">
      <c r="A1" s="2" t="s">
        <v>302</v>
      </c>
    </row>
    <row r="2" spans="1:13" ht="12.75" customHeight="1" x14ac:dyDescent="0.2">
      <c r="A2" s="139" t="s">
        <v>301</v>
      </c>
      <c r="B2" s="139"/>
      <c r="C2" s="139"/>
      <c r="D2" s="139"/>
      <c r="E2" s="139"/>
      <c r="F2" s="139"/>
      <c r="G2" s="139"/>
      <c r="H2" s="139"/>
      <c r="I2" s="139"/>
      <c r="J2" s="139"/>
      <c r="K2" s="139"/>
      <c r="L2" s="139"/>
    </row>
    <row r="3" spans="1:13" x14ac:dyDescent="0.2">
      <c r="A3" s="139"/>
      <c r="B3" s="139"/>
      <c r="C3" s="139"/>
      <c r="D3" s="139"/>
      <c r="E3" s="139"/>
      <c r="F3" s="139"/>
      <c r="G3" s="139"/>
      <c r="H3" s="139"/>
      <c r="I3" s="139"/>
      <c r="J3" s="139"/>
      <c r="K3" s="139"/>
      <c r="L3" s="139"/>
    </row>
    <row r="4" spans="1:13" x14ac:dyDescent="0.2">
      <c r="A4" s="139"/>
      <c r="B4" s="139"/>
      <c r="C4" s="139"/>
      <c r="D4" s="139"/>
      <c r="E4" s="139"/>
      <c r="F4" s="139"/>
      <c r="G4" s="139"/>
      <c r="H4" s="139"/>
      <c r="I4" s="139"/>
      <c r="J4" s="139"/>
      <c r="K4" s="139"/>
      <c r="L4" s="139"/>
    </row>
    <row r="5" spans="1:13" x14ac:dyDescent="0.2">
      <c r="A5" s="139"/>
      <c r="B5" s="139"/>
      <c r="C5" s="139"/>
      <c r="D5" s="139"/>
      <c r="E5" s="139"/>
      <c r="F5" s="139"/>
      <c r="G5" s="139"/>
      <c r="H5" s="139"/>
      <c r="I5" s="139"/>
      <c r="J5" s="139"/>
      <c r="K5" s="139"/>
      <c r="L5" s="139"/>
    </row>
    <row r="6" spans="1:13" x14ac:dyDescent="0.2">
      <c r="A6" s="139"/>
      <c r="B6" s="139"/>
      <c r="C6" s="139"/>
      <c r="D6" s="139"/>
      <c r="E6" s="139"/>
      <c r="F6" s="139"/>
      <c r="G6" s="139"/>
      <c r="H6" s="139"/>
      <c r="I6" s="139"/>
      <c r="J6" s="139"/>
      <c r="K6" s="139"/>
      <c r="L6" s="139"/>
    </row>
    <row r="7" spans="1:13" ht="12.75" customHeight="1" x14ac:dyDescent="0.2">
      <c r="A7" s="138" t="s">
        <v>285</v>
      </c>
      <c r="B7" s="138"/>
      <c r="C7" s="138"/>
      <c r="D7" s="138"/>
      <c r="E7" s="138"/>
      <c r="F7" s="138"/>
      <c r="G7" s="138"/>
      <c r="H7" s="138"/>
      <c r="I7" s="138"/>
      <c r="J7" s="138"/>
      <c r="K7" s="138"/>
      <c r="L7" s="138"/>
    </row>
    <row r="8" spans="1:13" ht="15" customHeight="1" x14ac:dyDescent="0.2">
      <c r="A8" s="138"/>
      <c r="B8" s="138"/>
      <c r="C8" s="138"/>
      <c r="D8" s="138"/>
      <c r="E8" s="138"/>
      <c r="F8" s="138"/>
      <c r="G8" s="138"/>
      <c r="H8" s="138"/>
      <c r="I8" s="138"/>
      <c r="J8" s="138"/>
      <c r="K8" s="138"/>
      <c r="L8" s="138"/>
    </row>
    <row r="9" spans="1:13" ht="12.75" customHeight="1" x14ac:dyDescent="0.2">
      <c r="A9" s="138"/>
      <c r="B9" s="138"/>
      <c r="C9" s="138"/>
      <c r="D9" s="138"/>
      <c r="E9" s="138"/>
      <c r="F9" s="138"/>
      <c r="G9" s="138"/>
      <c r="H9" s="138"/>
      <c r="I9" s="138"/>
      <c r="J9" s="138"/>
      <c r="K9" s="138"/>
      <c r="L9" s="138"/>
    </row>
    <row r="10" spans="1:13" ht="12.75" customHeight="1" x14ac:dyDescent="0.2">
      <c r="A10" s="138"/>
      <c r="B10" s="138"/>
      <c r="C10" s="138"/>
      <c r="D10" s="138"/>
      <c r="E10" s="138"/>
      <c r="F10" s="138"/>
      <c r="G10" s="138"/>
      <c r="H10" s="138"/>
      <c r="I10" s="138"/>
      <c r="J10" s="138"/>
      <c r="K10" s="138"/>
      <c r="L10" s="138"/>
      <c r="M10" s="1" t="s">
        <v>39</v>
      </c>
    </row>
    <row r="11" spans="1:13" ht="12.75" customHeight="1" x14ac:dyDescent="0.2">
      <c r="A11" s="138"/>
      <c r="B11" s="138"/>
      <c r="C11" s="138"/>
      <c r="D11" s="138"/>
      <c r="E11" s="138"/>
      <c r="F11" s="138"/>
      <c r="G11" s="138"/>
      <c r="H11" s="138"/>
      <c r="I11" s="138"/>
      <c r="J11" s="138"/>
      <c r="K11" s="138"/>
      <c r="L11" s="138"/>
    </row>
    <row r="12" spans="1:13" ht="12.75" customHeight="1" x14ac:dyDescent="0.2">
      <c r="A12" s="138"/>
      <c r="B12" s="138"/>
      <c r="C12" s="138"/>
      <c r="D12" s="138"/>
      <c r="E12" s="138"/>
      <c r="F12" s="138"/>
      <c r="G12" s="138"/>
      <c r="H12" s="138"/>
      <c r="I12" s="138"/>
      <c r="J12" s="138"/>
      <c r="K12" s="138"/>
      <c r="L12" s="138"/>
    </row>
    <row r="13" spans="1:13" ht="12.75" customHeight="1" x14ac:dyDescent="0.2">
      <c r="A13" s="138"/>
      <c r="B13" s="138"/>
      <c r="C13" s="138"/>
      <c r="D13" s="138"/>
      <c r="E13" s="138"/>
      <c r="F13" s="138"/>
      <c r="G13" s="138"/>
      <c r="H13" s="138"/>
      <c r="I13" s="138"/>
      <c r="J13" s="138"/>
      <c r="K13" s="138"/>
      <c r="L13" s="138"/>
    </row>
    <row r="14" spans="1:13" ht="12.75" customHeight="1" x14ac:dyDescent="0.2">
      <c r="A14" s="138"/>
      <c r="B14" s="138"/>
      <c r="C14" s="138"/>
      <c r="D14" s="138"/>
      <c r="E14" s="138"/>
      <c r="F14" s="138"/>
      <c r="G14" s="138"/>
      <c r="H14" s="138"/>
      <c r="I14" s="138"/>
      <c r="J14" s="138"/>
      <c r="K14" s="138"/>
      <c r="L14" s="138"/>
    </row>
    <row r="15" spans="1:13" ht="12.75" customHeight="1" x14ac:dyDescent="0.2">
      <c r="A15" s="138"/>
      <c r="B15" s="138"/>
      <c r="C15" s="138"/>
      <c r="D15" s="138"/>
      <c r="E15" s="138"/>
      <c r="F15" s="138"/>
      <c r="G15" s="138"/>
      <c r="H15" s="138"/>
      <c r="I15" s="138"/>
      <c r="J15" s="138"/>
      <c r="K15" s="138"/>
      <c r="L15" s="138"/>
    </row>
    <row r="16" spans="1:13" ht="12.75" customHeight="1" x14ac:dyDescent="0.2">
      <c r="A16" s="138"/>
      <c r="B16" s="138"/>
      <c r="C16" s="138"/>
      <c r="D16" s="138"/>
      <c r="E16" s="138"/>
      <c r="F16" s="138"/>
      <c r="G16" s="138"/>
      <c r="H16" s="138"/>
      <c r="I16" s="138"/>
      <c r="J16" s="138"/>
      <c r="K16" s="138"/>
      <c r="L16" s="138"/>
    </row>
    <row r="17" spans="1:12" ht="12.75" customHeight="1" x14ac:dyDescent="0.2">
      <c r="A17" s="138"/>
      <c r="B17" s="138"/>
      <c r="C17" s="138"/>
      <c r="D17" s="138"/>
      <c r="E17" s="138"/>
      <c r="F17" s="138"/>
      <c r="G17" s="138"/>
      <c r="H17" s="138"/>
      <c r="I17" s="138"/>
      <c r="J17" s="138"/>
      <c r="K17" s="138"/>
      <c r="L17" s="138"/>
    </row>
    <row r="18" spans="1:12" ht="12.75" customHeight="1" x14ac:dyDescent="0.2">
      <c r="A18" s="138"/>
      <c r="B18" s="138"/>
      <c r="C18" s="138"/>
      <c r="D18" s="138"/>
      <c r="E18" s="138"/>
      <c r="F18" s="138"/>
      <c r="G18" s="138"/>
      <c r="H18" s="138"/>
      <c r="I18" s="138"/>
      <c r="J18" s="138"/>
      <c r="K18" s="138"/>
      <c r="L18" s="138"/>
    </row>
    <row r="19" spans="1:12" ht="12.75" customHeight="1" x14ac:dyDescent="0.2">
      <c r="A19" s="132"/>
      <c r="B19" s="132"/>
      <c r="C19" s="132"/>
      <c r="D19" s="132"/>
      <c r="E19" s="132"/>
      <c r="F19" s="132"/>
      <c r="G19" s="132"/>
      <c r="H19" s="132"/>
      <c r="I19" s="132"/>
      <c r="J19" s="132"/>
      <c r="K19" s="132"/>
    </row>
    <row r="20" spans="1:12" ht="12.75" customHeight="1" x14ac:dyDescent="0.2">
      <c r="A20" s="138" t="s">
        <v>286</v>
      </c>
      <c r="B20" s="138"/>
      <c r="C20" s="138"/>
      <c r="D20" s="138"/>
      <c r="E20" s="138"/>
      <c r="F20" s="138"/>
      <c r="G20" s="138"/>
      <c r="H20" s="138"/>
      <c r="I20" s="138"/>
      <c r="J20" s="138"/>
      <c r="K20" s="138"/>
    </row>
    <row r="21" spans="1:12" ht="12.75" customHeight="1" x14ac:dyDescent="0.2">
      <c r="A21" s="138"/>
      <c r="B21" s="138"/>
      <c r="C21" s="138"/>
      <c r="D21" s="138"/>
      <c r="E21" s="138"/>
      <c r="F21" s="138"/>
      <c r="G21" s="138"/>
      <c r="H21" s="138"/>
      <c r="I21" s="138"/>
      <c r="J21" s="138"/>
      <c r="K21" s="138"/>
    </row>
    <row r="22" spans="1:12" x14ac:dyDescent="0.2">
      <c r="A22" s="138"/>
      <c r="B22" s="138"/>
      <c r="C22" s="138"/>
      <c r="D22" s="138"/>
      <c r="E22" s="138"/>
      <c r="F22" s="138"/>
      <c r="G22" s="138"/>
      <c r="H22" s="138"/>
      <c r="I22" s="138"/>
      <c r="J22" s="138"/>
      <c r="K22" s="138"/>
    </row>
    <row r="23" spans="1:12" x14ac:dyDescent="0.2">
      <c r="A23" s="19"/>
      <c r="B23" s="19"/>
      <c r="C23" s="19"/>
      <c r="D23" s="19"/>
      <c r="E23" s="19"/>
      <c r="F23" s="19"/>
      <c r="G23" s="19"/>
      <c r="H23" s="19"/>
    </row>
    <row r="24" spans="1:12" ht="12.75" customHeight="1" x14ac:dyDescent="0.2">
      <c r="A24" s="139" t="s">
        <v>303</v>
      </c>
      <c r="B24" s="139"/>
      <c r="C24" s="139"/>
      <c r="D24" s="139"/>
      <c r="E24" s="139"/>
      <c r="F24" s="139"/>
      <c r="G24" s="139"/>
      <c r="H24" s="139"/>
      <c r="I24" s="139"/>
      <c r="J24" s="139"/>
      <c r="K24" s="139"/>
    </row>
    <row r="25" spans="1:12" x14ac:dyDescent="0.2">
      <c r="A25" s="139"/>
      <c r="B25" s="139"/>
      <c r="C25" s="139"/>
      <c r="D25" s="139"/>
      <c r="E25" s="139"/>
      <c r="F25" s="139"/>
      <c r="G25" s="139"/>
      <c r="H25" s="139"/>
      <c r="I25" s="139"/>
      <c r="J25" s="139"/>
      <c r="K25" s="139"/>
    </row>
    <row r="26" spans="1:12" x14ac:dyDescent="0.2">
      <c r="A26" s="139"/>
      <c r="B26" s="139"/>
      <c r="C26" s="139"/>
      <c r="D26" s="139"/>
      <c r="E26" s="139"/>
      <c r="F26" s="139"/>
      <c r="G26" s="139"/>
      <c r="H26" s="139"/>
      <c r="I26" s="139"/>
      <c r="J26" s="139"/>
      <c r="K26" s="139"/>
    </row>
    <row r="27" spans="1:12" x14ac:dyDescent="0.2">
      <c r="A27" s="4"/>
      <c r="B27" s="3"/>
      <c r="C27" s="3"/>
      <c r="D27" s="3"/>
      <c r="E27" s="3"/>
      <c r="F27" s="3"/>
      <c r="G27" s="3"/>
      <c r="H27" s="3"/>
    </row>
    <row r="28" spans="1:12" x14ac:dyDescent="0.2">
      <c r="A28" s="1" t="s">
        <v>34</v>
      </c>
    </row>
    <row r="30" spans="1:12" x14ac:dyDescent="0.2">
      <c r="A30" s="1" t="s">
        <v>304</v>
      </c>
    </row>
    <row r="31" spans="1:12" ht="15" x14ac:dyDescent="0.25">
      <c r="B31" s="137" t="s">
        <v>287</v>
      </c>
      <c r="C31" s="137"/>
      <c r="D31" s="137"/>
      <c r="E31" s="137"/>
      <c r="F31" s="137"/>
      <c r="G31" s="137"/>
      <c r="H31" s="137"/>
      <c r="I31" s="137"/>
      <c r="J31" s="137"/>
    </row>
  </sheetData>
  <mergeCells count="5">
    <mergeCell ref="B31:J31"/>
    <mergeCell ref="A20:K22"/>
    <mergeCell ref="A24:K26"/>
    <mergeCell ref="A7:L18"/>
    <mergeCell ref="A2:L6"/>
  </mergeCells>
  <hyperlinks>
    <hyperlink ref="B31" r:id="rId1" display="http://www.wsdot.wa.gov/Environment/WaterQuality/Runoff/HighwayRunoffManual.htm" xr:uid="{00000000-0004-0000-0000-000000000000}"/>
    <hyperlink ref="B31:J31" r:id="rId2" display="http://www.wsdot.wa.gov/Design/Hydraulics/Training.htm"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01"/>
  <sheetViews>
    <sheetView showGridLines="0" tabSelected="1" zoomScaleNormal="100" zoomScalePageLayoutView="70" workbookViewId="0">
      <selection activeCell="N67" sqref="N67:U76"/>
    </sheetView>
  </sheetViews>
  <sheetFormatPr defaultRowHeight="12.75" x14ac:dyDescent="0.2"/>
  <cols>
    <col min="1" max="1" width="10.85546875" style="1" bestFit="1" customWidth="1"/>
    <col min="2" max="2" width="13" style="1" customWidth="1"/>
    <col min="3" max="3" width="8.140625" style="1" customWidth="1"/>
    <col min="4" max="4" width="13.5703125" style="1" customWidth="1"/>
    <col min="5" max="5" width="8.140625" style="1" customWidth="1"/>
    <col min="6" max="6" width="13.42578125" style="1" customWidth="1"/>
    <col min="7" max="8" width="12.28515625" style="1" customWidth="1"/>
    <col min="9" max="9" width="7" style="1" customWidth="1"/>
    <col min="10" max="10" width="14.42578125" style="1" customWidth="1"/>
    <col min="11" max="11" width="14.5703125" style="1" customWidth="1"/>
    <col min="12" max="12" width="4.28515625" style="1" customWidth="1"/>
    <col min="13" max="13" width="18.5703125" style="63" customWidth="1"/>
    <col min="14" max="257" width="9.140625" style="1"/>
    <col min="258" max="258" width="13" style="1" customWidth="1"/>
    <col min="259" max="259" width="8.140625" style="1" customWidth="1"/>
    <col min="260" max="260" width="13.5703125" style="1" customWidth="1"/>
    <col min="261" max="261" width="6" style="1" bestFit="1" customWidth="1"/>
    <col min="262" max="262" width="9.28515625" style="1" customWidth="1"/>
    <col min="263" max="263" width="6" style="1" customWidth="1"/>
    <col min="264" max="264" width="13" style="1" customWidth="1"/>
    <col min="265" max="265" width="6" style="1" customWidth="1"/>
    <col min="266" max="266" width="14.42578125" style="1" customWidth="1"/>
    <col min="267" max="267" width="6" style="1" customWidth="1"/>
    <col min="268" max="513" width="9.140625" style="1"/>
    <col min="514" max="514" width="13" style="1" customWidth="1"/>
    <col min="515" max="515" width="8.140625" style="1" customWidth="1"/>
    <col min="516" max="516" width="13.5703125" style="1" customWidth="1"/>
    <col min="517" max="517" width="6" style="1" bestFit="1" customWidth="1"/>
    <col min="518" max="518" width="9.28515625" style="1" customWidth="1"/>
    <col min="519" max="519" width="6" style="1" customWidth="1"/>
    <col min="520" max="520" width="13" style="1" customWidth="1"/>
    <col min="521" max="521" width="6" style="1" customWidth="1"/>
    <col min="522" max="522" width="14.42578125" style="1" customWidth="1"/>
    <col min="523" max="523" width="6" style="1" customWidth="1"/>
    <col min="524" max="769" width="9.140625" style="1"/>
    <col min="770" max="770" width="13" style="1" customWidth="1"/>
    <col min="771" max="771" width="8.140625" style="1" customWidth="1"/>
    <col min="772" max="772" width="13.5703125" style="1" customWidth="1"/>
    <col min="773" max="773" width="6" style="1" bestFit="1" customWidth="1"/>
    <col min="774" max="774" width="9.28515625" style="1" customWidth="1"/>
    <col min="775" max="775" width="6" style="1" customWidth="1"/>
    <col min="776" max="776" width="13" style="1" customWidth="1"/>
    <col min="777" max="777" width="6" style="1" customWidth="1"/>
    <col min="778" max="778" width="14.42578125" style="1" customWidth="1"/>
    <col min="779" max="779" width="6" style="1" customWidth="1"/>
    <col min="780" max="1025" width="9.140625" style="1"/>
    <col min="1026" max="1026" width="13" style="1" customWidth="1"/>
    <col min="1027" max="1027" width="8.140625" style="1" customWidth="1"/>
    <col min="1028" max="1028" width="13.5703125" style="1" customWidth="1"/>
    <col min="1029" max="1029" width="6" style="1" bestFit="1" customWidth="1"/>
    <col min="1030" max="1030" width="9.28515625" style="1" customWidth="1"/>
    <col min="1031" max="1031" width="6" style="1" customWidth="1"/>
    <col min="1032" max="1032" width="13" style="1" customWidth="1"/>
    <col min="1033" max="1033" width="6" style="1" customWidth="1"/>
    <col min="1034" max="1034" width="14.42578125" style="1" customWidth="1"/>
    <col min="1035" max="1035" width="6" style="1" customWidth="1"/>
    <col min="1036" max="1281" width="9.140625" style="1"/>
    <col min="1282" max="1282" width="13" style="1" customWidth="1"/>
    <col min="1283" max="1283" width="8.140625" style="1" customWidth="1"/>
    <col min="1284" max="1284" width="13.5703125" style="1" customWidth="1"/>
    <col min="1285" max="1285" width="6" style="1" bestFit="1" customWidth="1"/>
    <col min="1286" max="1286" width="9.28515625" style="1" customWidth="1"/>
    <col min="1287" max="1287" width="6" style="1" customWidth="1"/>
    <col min="1288" max="1288" width="13" style="1" customWidth="1"/>
    <col min="1289" max="1289" width="6" style="1" customWidth="1"/>
    <col min="1290" max="1290" width="14.42578125" style="1" customWidth="1"/>
    <col min="1291" max="1291" width="6" style="1" customWidth="1"/>
    <col min="1292" max="1537" width="9.140625" style="1"/>
    <col min="1538" max="1538" width="13" style="1" customWidth="1"/>
    <col min="1539" max="1539" width="8.140625" style="1" customWidth="1"/>
    <col min="1540" max="1540" width="13.5703125" style="1" customWidth="1"/>
    <col min="1541" max="1541" width="6" style="1" bestFit="1" customWidth="1"/>
    <col min="1542" max="1542" width="9.28515625" style="1" customWidth="1"/>
    <col min="1543" max="1543" width="6" style="1" customWidth="1"/>
    <col min="1544" max="1544" width="13" style="1" customWidth="1"/>
    <col min="1545" max="1545" width="6" style="1" customWidth="1"/>
    <col min="1546" max="1546" width="14.42578125" style="1" customWidth="1"/>
    <col min="1547" max="1547" width="6" style="1" customWidth="1"/>
    <col min="1548" max="1793" width="9.140625" style="1"/>
    <col min="1794" max="1794" width="13" style="1" customWidth="1"/>
    <col min="1795" max="1795" width="8.140625" style="1" customWidth="1"/>
    <col min="1796" max="1796" width="13.5703125" style="1" customWidth="1"/>
    <col min="1797" max="1797" width="6" style="1" bestFit="1" customWidth="1"/>
    <col min="1798" max="1798" width="9.28515625" style="1" customWidth="1"/>
    <col min="1799" max="1799" width="6" style="1" customWidth="1"/>
    <col min="1800" max="1800" width="13" style="1" customWidth="1"/>
    <col min="1801" max="1801" width="6" style="1" customWidth="1"/>
    <col min="1802" max="1802" width="14.42578125" style="1" customWidth="1"/>
    <col min="1803" max="1803" width="6" style="1" customWidth="1"/>
    <col min="1804" max="2049" width="9.140625" style="1"/>
    <col min="2050" max="2050" width="13" style="1" customWidth="1"/>
    <col min="2051" max="2051" width="8.140625" style="1" customWidth="1"/>
    <col min="2052" max="2052" width="13.5703125" style="1" customWidth="1"/>
    <col min="2053" max="2053" width="6" style="1" bestFit="1" customWidth="1"/>
    <col min="2054" max="2054" width="9.28515625" style="1" customWidth="1"/>
    <col min="2055" max="2055" width="6" style="1" customWidth="1"/>
    <col min="2056" max="2056" width="13" style="1" customWidth="1"/>
    <col min="2057" max="2057" width="6" style="1" customWidth="1"/>
    <col min="2058" max="2058" width="14.42578125" style="1" customWidth="1"/>
    <col min="2059" max="2059" width="6" style="1" customWidth="1"/>
    <col min="2060" max="2305" width="9.140625" style="1"/>
    <col min="2306" max="2306" width="13" style="1" customWidth="1"/>
    <col min="2307" max="2307" width="8.140625" style="1" customWidth="1"/>
    <col min="2308" max="2308" width="13.5703125" style="1" customWidth="1"/>
    <col min="2309" max="2309" width="6" style="1" bestFit="1" customWidth="1"/>
    <col min="2310" max="2310" width="9.28515625" style="1" customWidth="1"/>
    <col min="2311" max="2311" width="6" style="1" customWidth="1"/>
    <col min="2312" max="2312" width="13" style="1" customWidth="1"/>
    <col min="2313" max="2313" width="6" style="1" customWidth="1"/>
    <col min="2314" max="2314" width="14.42578125" style="1" customWidth="1"/>
    <col min="2315" max="2315" width="6" style="1" customWidth="1"/>
    <col min="2316" max="2561" width="9.140625" style="1"/>
    <col min="2562" max="2562" width="13" style="1" customWidth="1"/>
    <col min="2563" max="2563" width="8.140625" style="1" customWidth="1"/>
    <col min="2564" max="2564" width="13.5703125" style="1" customWidth="1"/>
    <col min="2565" max="2565" width="6" style="1" bestFit="1" customWidth="1"/>
    <col min="2566" max="2566" width="9.28515625" style="1" customWidth="1"/>
    <col min="2567" max="2567" width="6" style="1" customWidth="1"/>
    <col min="2568" max="2568" width="13" style="1" customWidth="1"/>
    <col min="2569" max="2569" width="6" style="1" customWidth="1"/>
    <col min="2570" max="2570" width="14.42578125" style="1" customWidth="1"/>
    <col min="2571" max="2571" width="6" style="1" customWidth="1"/>
    <col min="2572" max="2817" width="9.140625" style="1"/>
    <col min="2818" max="2818" width="13" style="1" customWidth="1"/>
    <col min="2819" max="2819" width="8.140625" style="1" customWidth="1"/>
    <col min="2820" max="2820" width="13.5703125" style="1" customWidth="1"/>
    <col min="2821" max="2821" width="6" style="1" bestFit="1" customWidth="1"/>
    <col min="2822" max="2822" width="9.28515625" style="1" customWidth="1"/>
    <col min="2823" max="2823" width="6" style="1" customWidth="1"/>
    <col min="2824" max="2824" width="13" style="1" customWidth="1"/>
    <col min="2825" max="2825" width="6" style="1" customWidth="1"/>
    <col min="2826" max="2826" width="14.42578125" style="1" customWidth="1"/>
    <col min="2827" max="2827" width="6" style="1" customWidth="1"/>
    <col min="2828" max="3073" width="9.140625" style="1"/>
    <col min="3074" max="3074" width="13" style="1" customWidth="1"/>
    <col min="3075" max="3075" width="8.140625" style="1" customWidth="1"/>
    <col min="3076" max="3076" width="13.5703125" style="1" customWidth="1"/>
    <col min="3077" max="3077" width="6" style="1" bestFit="1" customWidth="1"/>
    <col min="3078" max="3078" width="9.28515625" style="1" customWidth="1"/>
    <col min="3079" max="3079" width="6" style="1" customWidth="1"/>
    <col min="3080" max="3080" width="13" style="1" customWidth="1"/>
    <col min="3081" max="3081" width="6" style="1" customWidth="1"/>
    <col min="3082" max="3082" width="14.42578125" style="1" customWidth="1"/>
    <col min="3083" max="3083" width="6" style="1" customWidth="1"/>
    <col min="3084" max="3329" width="9.140625" style="1"/>
    <col min="3330" max="3330" width="13" style="1" customWidth="1"/>
    <col min="3331" max="3331" width="8.140625" style="1" customWidth="1"/>
    <col min="3332" max="3332" width="13.5703125" style="1" customWidth="1"/>
    <col min="3333" max="3333" width="6" style="1" bestFit="1" customWidth="1"/>
    <col min="3334" max="3334" width="9.28515625" style="1" customWidth="1"/>
    <col min="3335" max="3335" width="6" style="1" customWidth="1"/>
    <col min="3336" max="3336" width="13" style="1" customWidth="1"/>
    <col min="3337" max="3337" width="6" style="1" customWidth="1"/>
    <col min="3338" max="3338" width="14.42578125" style="1" customWidth="1"/>
    <col min="3339" max="3339" width="6" style="1" customWidth="1"/>
    <col min="3340" max="3585" width="9.140625" style="1"/>
    <col min="3586" max="3586" width="13" style="1" customWidth="1"/>
    <col min="3587" max="3587" width="8.140625" style="1" customWidth="1"/>
    <col min="3588" max="3588" width="13.5703125" style="1" customWidth="1"/>
    <col min="3589" max="3589" width="6" style="1" bestFit="1" customWidth="1"/>
    <col min="3590" max="3590" width="9.28515625" style="1" customWidth="1"/>
    <col min="3591" max="3591" width="6" style="1" customWidth="1"/>
    <col min="3592" max="3592" width="13" style="1" customWidth="1"/>
    <col min="3593" max="3593" width="6" style="1" customWidth="1"/>
    <col min="3594" max="3594" width="14.42578125" style="1" customWidth="1"/>
    <col min="3595" max="3595" width="6" style="1" customWidth="1"/>
    <col min="3596" max="3841" width="9.140625" style="1"/>
    <col min="3842" max="3842" width="13" style="1" customWidth="1"/>
    <col min="3843" max="3843" width="8.140625" style="1" customWidth="1"/>
    <col min="3844" max="3844" width="13.5703125" style="1" customWidth="1"/>
    <col min="3845" max="3845" width="6" style="1" bestFit="1" customWidth="1"/>
    <col min="3846" max="3846" width="9.28515625" style="1" customWidth="1"/>
    <col min="3847" max="3847" width="6" style="1" customWidth="1"/>
    <col min="3848" max="3848" width="13" style="1" customWidth="1"/>
    <col min="3849" max="3849" width="6" style="1" customWidth="1"/>
    <col min="3850" max="3850" width="14.42578125" style="1" customWidth="1"/>
    <col min="3851" max="3851" width="6" style="1" customWidth="1"/>
    <col min="3852" max="4097" width="9.140625" style="1"/>
    <col min="4098" max="4098" width="13" style="1" customWidth="1"/>
    <col min="4099" max="4099" width="8.140625" style="1" customWidth="1"/>
    <col min="4100" max="4100" width="13.5703125" style="1" customWidth="1"/>
    <col min="4101" max="4101" width="6" style="1" bestFit="1" customWidth="1"/>
    <col min="4102" max="4102" width="9.28515625" style="1" customWidth="1"/>
    <col min="4103" max="4103" width="6" style="1" customWidth="1"/>
    <col min="4104" max="4104" width="13" style="1" customWidth="1"/>
    <col min="4105" max="4105" width="6" style="1" customWidth="1"/>
    <col min="4106" max="4106" width="14.42578125" style="1" customWidth="1"/>
    <col min="4107" max="4107" width="6" style="1" customWidth="1"/>
    <col min="4108" max="4353" width="9.140625" style="1"/>
    <col min="4354" max="4354" width="13" style="1" customWidth="1"/>
    <col min="4355" max="4355" width="8.140625" style="1" customWidth="1"/>
    <col min="4356" max="4356" width="13.5703125" style="1" customWidth="1"/>
    <col min="4357" max="4357" width="6" style="1" bestFit="1" customWidth="1"/>
    <col min="4358" max="4358" width="9.28515625" style="1" customWidth="1"/>
    <col min="4359" max="4359" width="6" style="1" customWidth="1"/>
    <col min="4360" max="4360" width="13" style="1" customWidth="1"/>
    <col min="4361" max="4361" width="6" style="1" customWidth="1"/>
    <col min="4362" max="4362" width="14.42578125" style="1" customWidth="1"/>
    <col min="4363" max="4363" width="6" style="1" customWidth="1"/>
    <col min="4364" max="4609" width="9.140625" style="1"/>
    <col min="4610" max="4610" width="13" style="1" customWidth="1"/>
    <col min="4611" max="4611" width="8.140625" style="1" customWidth="1"/>
    <col min="4612" max="4612" width="13.5703125" style="1" customWidth="1"/>
    <col min="4613" max="4613" width="6" style="1" bestFit="1" customWidth="1"/>
    <col min="4614" max="4614" width="9.28515625" style="1" customWidth="1"/>
    <col min="4615" max="4615" width="6" style="1" customWidth="1"/>
    <col min="4616" max="4616" width="13" style="1" customWidth="1"/>
    <col min="4617" max="4617" width="6" style="1" customWidth="1"/>
    <col min="4618" max="4618" width="14.42578125" style="1" customWidth="1"/>
    <col min="4619" max="4619" width="6" style="1" customWidth="1"/>
    <col min="4620" max="4865" width="9.140625" style="1"/>
    <col min="4866" max="4866" width="13" style="1" customWidth="1"/>
    <col min="4867" max="4867" width="8.140625" style="1" customWidth="1"/>
    <col min="4868" max="4868" width="13.5703125" style="1" customWidth="1"/>
    <col min="4869" max="4869" width="6" style="1" bestFit="1" customWidth="1"/>
    <col min="4870" max="4870" width="9.28515625" style="1" customWidth="1"/>
    <col min="4871" max="4871" width="6" style="1" customWidth="1"/>
    <col min="4872" max="4872" width="13" style="1" customWidth="1"/>
    <col min="4873" max="4873" width="6" style="1" customWidth="1"/>
    <col min="4874" max="4874" width="14.42578125" style="1" customWidth="1"/>
    <col min="4875" max="4875" width="6" style="1" customWidth="1"/>
    <col min="4876" max="5121" width="9.140625" style="1"/>
    <col min="5122" max="5122" width="13" style="1" customWidth="1"/>
    <col min="5123" max="5123" width="8.140625" style="1" customWidth="1"/>
    <col min="5124" max="5124" width="13.5703125" style="1" customWidth="1"/>
    <col min="5125" max="5125" width="6" style="1" bestFit="1" customWidth="1"/>
    <col min="5126" max="5126" width="9.28515625" style="1" customWidth="1"/>
    <col min="5127" max="5127" width="6" style="1" customWidth="1"/>
    <col min="5128" max="5128" width="13" style="1" customWidth="1"/>
    <col min="5129" max="5129" width="6" style="1" customWidth="1"/>
    <col min="5130" max="5130" width="14.42578125" style="1" customWidth="1"/>
    <col min="5131" max="5131" width="6" style="1" customWidth="1"/>
    <col min="5132" max="5377" width="9.140625" style="1"/>
    <col min="5378" max="5378" width="13" style="1" customWidth="1"/>
    <col min="5379" max="5379" width="8.140625" style="1" customWidth="1"/>
    <col min="5380" max="5380" width="13.5703125" style="1" customWidth="1"/>
    <col min="5381" max="5381" width="6" style="1" bestFit="1" customWidth="1"/>
    <col min="5382" max="5382" width="9.28515625" style="1" customWidth="1"/>
    <col min="5383" max="5383" width="6" style="1" customWidth="1"/>
    <col min="5384" max="5384" width="13" style="1" customWidth="1"/>
    <col min="5385" max="5385" width="6" style="1" customWidth="1"/>
    <col min="5386" max="5386" width="14.42578125" style="1" customWidth="1"/>
    <col min="5387" max="5387" width="6" style="1" customWidth="1"/>
    <col min="5388" max="5633" width="9.140625" style="1"/>
    <col min="5634" max="5634" width="13" style="1" customWidth="1"/>
    <col min="5635" max="5635" width="8.140625" style="1" customWidth="1"/>
    <col min="5636" max="5636" width="13.5703125" style="1" customWidth="1"/>
    <col min="5637" max="5637" width="6" style="1" bestFit="1" customWidth="1"/>
    <col min="5638" max="5638" width="9.28515625" style="1" customWidth="1"/>
    <col min="5639" max="5639" width="6" style="1" customWidth="1"/>
    <col min="5640" max="5640" width="13" style="1" customWidth="1"/>
    <col min="5641" max="5641" width="6" style="1" customWidth="1"/>
    <col min="5642" max="5642" width="14.42578125" style="1" customWidth="1"/>
    <col min="5643" max="5643" width="6" style="1" customWidth="1"/>
    <col min="5644" max="5889" width="9.140625" style="1"/>
    <col min="5890" max="5890" width="13" style="1" customWidth="1"/>
    <col min="5891" max="5891" width="8.140625" style="1" customWidth="1"/>
    <col min="5892" max="5892" width="13.5703125" style="1" customWidth="1"/>
    <col min="5893" max="5893" width="6" style="1" bestFit="1" customWidth="1"/>
    <col min="5894" max="5894" width="9.28515625" style="1" customWidth="1"/>
    <col min="5895" max="5895" width="6" style="1" customWidth="1"/>
    <col min="5896" max="5896" width="13" style="1" customWidth="1"/>
    <col min="5897" max="5897" width="6" style="1" customWidth="1"/>
    <col min="5898" max="5898" width="14.42578125" style="1" customWidth="1"/>
    <col min="5899" max="5899" width="6" style="1" customWidth="1"/>
    <col min="5900" max="6145" width="9.140625" style="1"/>
    <col min="6146" max="6146" width="13" style="1" customWidth="1"/>
    <col min="6147" max="6147" width="8.140625" style="1" customWidth="1"/>
    <col min="6148" max="6148" width="13.5703125" style="1" customWidth="1"/>
    <col min="6149" max="6149" width="6" style="1" bestFit="1" customWidth="1"/>
    <col min="6150" max="6150" width="9.28515625" style="1" customWidth="1"/>
    <col min="6151" max="6151" width="6" style="1" customWidth="1"/>
    <col min="6152" max="6152" width="13" style="1" customWidth="1"/>
    <col min="6153" max="6153" width="6" style="1" customWidth="1"/>
    <col min="6154" max="6154" width="14.42578125" style="1" customWidth="1"/>
    <col min="6155" max="6155" width="6" style="1" customWidth="1"/>
    <col min="6156" max="6401" width="9.140625" style="1"/>
    <col min="6402" max="6402" width="13" style="1" customWidth="1"/>
    <col min="6403" max="6403" width="8.140625" style="1" customWidth="1"/>
    <col min="6404" max="6404" width="13.5703125" style="1" customWidth="1"/>
    <col min="6405" max="6405" width="6" style="1" bestFit="1" customWidth="1"/>
    <col min="6406" max="6406" width="9.28515625" style="1" customWidth="1"/>
    <col min="6407" max="6407" width="6" style="1" customWidth="1"/>
    <col min="6408" max="6408" width="13" style="1" customWidth="1"/>
    <col min="6409" max="6409" width="6" style="1" customWidth="1"/>
    <col min="6410" max="6410" width="14.42578125" style="1" customWidth="1"/>
    <col min="6411" max="6411" width="6" style="1" customWidth="1"/>
    <col min="6412" max="6657" width="9.140625" style="1"/>
    <col min="6658" max="6658" width="13" style="1" customWidth="1"/>
    <col min="6659" max="6659" width="8.140625" style="1" customWidth="1"/>
    <col min="6660" max="6660" width="13.5703125" style="1" customWidth="1"/>
    <col min="6661" max="6661" width="6" style="1" bestFit="1" customWidth="1"/>
    <col min="6662" max="6662" width="9.28515625" style="1" customWidth="1"/>
    <col min="6663" max="6663" width="6" style="1" customWidth="1"/>
    <col min="6664" max="6664" width="13" style="1" customWidth="1"/>
    <col min="6665" max="6665" width="6" style="1" customWidth="1"/>
    <col min="6666" max="6666" width="14.42578125" style="1" customWidth="1"/>
    <col min="6667" max="6667" width="6" style="1" customWidth="1"/>
    <col min="6668" max="6913" width="9.140625" style="1"/>
    <col min="6914" max="6914" width="13" style="1" customWidth="1"/>
    <col min="6915" max="6915" width="8.140625" style="1" customWidth="1"/>
    <col min="6916" max="6916" width="13.5703125" style="1" customWidth="1"/>
    <col min="6917" max="6917" width="6" style="1" bestFit="1" customWidth="1"/>
    <col min="6918" max="6918" width="9.28515625" style="1" customWidth="1"/>
    <col min="6919" max="6919" width="6" style="1" customWidth="1"/>
    <col min="6920" max="6920" width="13" style="1" customWidth="1"/>
    <col min="6921" max="6921" width="6" style="1" customWidth="1"/>
    <col min="6922" max="6922" width="14.42578125" style="1" customWidth="1"/>
    <col min="6923" max="6923" width="6" style="1" customWidth="1"/>
    <col min="6924" max="7169" width="9.140625" style="1"/>
    <col min="7170" max="7170" width="13" style="1" customWidth="1"/>
    <col min="7171" max="7171" width="8.140625" style="1" customWidth="1"/>
    <col min="7172" max="7172" width="13.5703125" style="1" customWidth="1"/>
    <col min="7173" max="7173" width="6" style="1" bestFit="1" customWidth="1"/>
    <col min="7174" max="7174" width="9.28515625" style="1" customWidth="1"/>
    <col min="7175" max="7175" width="6" style="1" customWidth="1"/>
    <col min="7176" max="7176" width="13" style="1" customWidth="1"/>
    <col min="7177" max="7177" width="6" style="1" customWidth="1"/>
    <col min="7178" max="7178" width="14.42578125" style="1" customWidth="1"/>
    <col min="7179" max="7179" width="6" style="1" customWidth="1"/>
    <col min="7180" max="7425" width="9.140625" style="1"/>
    <col min="7426" max="7426" width="13" style="1" customWidth="1"/>
    <col min="7427" max="7427" width="8.140625" style="1" customWidth="1"/>
    <col min="7428" max="7428" width="13.5703125" style="1" customWidth="1"/>
    <col min="7429" max="7429" width="6" style="1" bestFit="1" customWidth="1"/>
    <col min="7430" max="7430" width="9.28515625" style="1" customWidth="1"/>
    <col min="7431" max="7431" width="6" style="1" customWidth="1"/>
    <col min="7432" max="7432" width="13" style="1" customWidth="1"/>
    <col min="7433" max="7433" width="6" style="1" customWidth="1"/>
    <col min="7434" max="7434" width="14.42578125" style="1" customWidth="1"/>
    <col min="7435" max="7435" width="6" style="1" customWidth="1"/>
    <col min="7436" max="7681" width="9.140625" style="1"/>
    <col min="7682" max="7682" width="13" style="1" customWidth="1"/>
    <col min="7683" max="7683" width="8.140625" style="1" customWidth="1"/>
    <col min="7684" max="7684" width="13.5703125" style="1" customWidth="1"/>
    <col min="7685" max="7685" width="6" style="1" bestFit="1" customWidth="1"/>
    <col min="7686" max="7686" width="9.28515625" style="1" customWidth="1"/>
    <col min="7687" max="7687" width="6" style="1" customWidth="1"/>
    <col min="7688" max="7688" width="13" style="1" customWidth="1"/>
    <col min="7689" max="7689" width="6" style="1" customWidth="1"/>
    <col min="7690" max="7690" width="14.42578125" style="1" customWidth="1"/>
    <col min="7691" max="7691" width="6" style="1" customWidth="1"/>
    <col min="7692" max="7937" width="9.140625" style="1"/>
    <col min="7938" max="7938" width="13" style="1" customWidth="1"/>
    <col min="7939" max="7939" width="8.140625" style="1" customWidth="1"/>
    <col min="7940" max="7940" width="13.5703125" style="1" customWidth="1"/>
    <col min="7941" max="7941" width="6" style="1" bestFit="1" customWidth="1"/>
    <col min="7942" max="7942" width="9.28515625" style="1" customWidth="1"/>
    <col min="7943" max="7943" width="6" style="1" customWidth="1"/>
    <col min="7944" max="7944" width="13" style="1" customWidth="1"/>
    <col min="7945" max="7945" width="6" style="1" customWidth="1"/>
    <col min="7946" max="7946" width="14.42578125" style="1" customWidth="1"/>
    <col min="7947" max="7947" width="6" style="1" customWidth="1"/>
    <col min="7948" max="8193" width="9.140625" style="1"/>
    <col min="8194" max="8194" width="13" style="1" customWidth="1"/>
    <col min="8195" max="8195" width="8.140625" style="1" customWidth="1"/>
    <col min="8196" max="8196" width="13.5703125" style="1" customWidth="1"/>
    <col min="8197" max="8197" width="6" style="1" bestFit="1" customWidth="1"/>
    <col min="8198" max="8198" width="9.28515625" style="1" customWidth="1"/>
    <col min="8199" max="8199" width="6" style="1" customWidth="1"/>
    <col min="8200" max="8200" width="13" style="1" customWidth="1"/>
    <col min="8201" max="8201" width="6" style="1" customWidth="1"/>
    <col min="8202" max="8202" width="14.42578125" style="1" customWidth="1"/>
    <col min="8203" max="8203" width="6" style="1" customWidth="1"/>
    <col min="8204" max="8449" width="9.140625" style="1"/>
    <col min="8450" max="8450" width="13" style="1" customWidth="1"/>
    <col min="8451" max="8451" width="8.140625" style="1" customWidth="1"/>
    <col min="8452" max="8452" width="13.5703125" style="1" customWidth="1"/>
    <col min="8453" max="8453" width="6" style="1" bestFit="1" customWidth="1"/>
    <col min="8454" max="8454" width="9.28515625" style="1" customWidth="1"/>
    <col min="8455" max="8455" width="6" style="1" customWidth="1"/>
    <col min="8456" max="8456" width="13" style="1" customWidth="1"/>
    <col min="8457" max="8457" width="6" style="1" customWidth="1"/>
    <col min="8458" max="8458" width="14.42578125" style="1" customWidth="1"/>
    <col min="8459" max="8459" width="6" style="1" customWidth="1"/>
    <col min="8460" max="8705" width="9.140625" style="1"/>
    <col min="8706" max="8706" width="13" style="1" customWidth="1"/>
    <col min="8707" max="8707" width="8.140625" style="1" customWidth="1"/>
    <col min="8708" max="8708" width="13.5703125" style="1" customWidth="1"/>
    <col min="8709" max="8709" width="6" style="1" bestFit="1" customWidth="1"/>
    <col min="8710" max="8710" width="9.28515625" style="1" customWidth="1"/>
    <col min="8711" max="8711" width="6" style="1" customWidth="1"/>
    <col min="8712" max="8712" width="13" style="1" customWidth="1"/>
    <col min="8713" max="8713" width="6" style="1" customWidth="1"/>
    <col min="8714" max="8714" width="14.42578125" style="1" customWidth="1"/>
    <col min="8715" max="8715" width="6" style="1" customWidth="1"/>
    <col min="8716" max="8961" width="9.140625" style="1"/>
    <col min="8962" max="8962" width="13" style="1" customWidth="1"/>
    <col min="8963" max="8963" width="8.140625" style="1" customWidth="1"/>
    <col min="8964" max="8964" width="13.5703125" style="1" customWidth="1"/>
    <col min="8965" max="8965" width="6" style="1" bestFit="1" customWidth="1"/>
    <col min="8966" max="8966" width="9.28515625" style="1" customWidth="1"/>
    <col min="8967" max="8967" width="6" style="1" customWidth="1"/>
    <col min="8968" max="8968" width="13" style="1" customWidth="1"/>
    <col min="8969" max="8969" width="6" style="1" customWidth="1"/>
    <col min="8970" max="8970" width="14.42578125" style="1" customWidth="1"/>
    <col min="8971" max="8971" width="6" style="1" customWidth="1"/>
    <col min="8972" max="9217" width="9.140625" style="1"/>
    <col min="9218" max="9218" width="13" style="1" customWidth="1"/>
    <col min="9219" max="9219" width="8.140625" style="1" customWidth="1"/>
    <col min="9220" max="9220" width="13.5703125" style="1" customWidth="1"/>
    <col min="9221" max="9221" width="6" style="1" bestFit="1" customWidth="1"/>
    <col min="9222" max="9222" width="9.28515625" style="1" customWidth="1"/>
    <col min="9223" max="9223" width="6" style="1" customWidth="1"/>
    <col min="9224" max="9224" width="13" style="1" customWidth="1"/>
    <col min="9225" max="9225" width="6" style="1" customWidth="1"/>
    <col min="9226" max="9226" width="14.42578125" style="1" customWidth="1"/>
    <col min="9227" max="9227" width="6" style="1" customWidth="1"/>
    <col min="9228" max="9473" width="9.140625" style="1"/>
    <col min="9474" max="9474" width="13" style="1" customWidth="1"/>
    <col min="9475" max="9475" width="8.140625" style="1" customWidth="1"/>
    <col min="9476" max="9476" width="13.5703125" style="1" customWidth="1"/>
    <col min="9477" max="9477" width="6" style="1" bestFit="1" customWidth="1"/>
    <col min="9478" max="9478" width="9.28515625" style="1" customWidth="1"/>
    <col min="9479" max="9479" width="6" style="1" customWidth="1"/>
    <col min="9480" max="9480" width="13" style="1" customWidth="1"/>
    <col min="9481" max="9481" width="6" style="1" customWidth="1"/>
    <col min="9482" max="9482" width="14.42578125" style="1" customWidth="1"/>
    <col min="9483" max="9483" width="6" style="1" customWidth="1"/>
    <col min="9484" max="9729" width="9.140625" style="1"/>
    <col min="9730" max="9730" width="13" style="1" customWidth="1"/>
    <col min="9731" max="9731" width="8.140625" style="1" customWidth="1"/>
    <col min="9732" max="9732" width="13.5703125" style="1" customWidth="1"/>
    <col min="9733" max="9733" width="6" style="1" bestFit="1" customWidth="1"/>
    <col min="9734" max="9734" width="9.28515625" style="1" customWidth="1"/>
    <col min="9735" max="9735" width="6" style="1" customWidth="1"/>
    <col min="9736" max="9736" width="13" style="1" customWidth="1"/>
    <col min="9737" max="9737" width="6" style="1" customWidth="1"/>
    <col min="9738" max="9738" width="14.42578125" style="1" customWidth="1"/>
    <col min="9739" max="9739" width="6" style="1" customWidth="1"/>
    <col min="9740" max="9985" width="9.140625" style="1"/>
    <col min="9986" max="9986" width="13" style="1" customWidth="1"/>
    <col min="9987" max="9987" width="8.140625" style="1" customWidth="1"/>
    <col min="9988" max="9988" width="13.5703125" style="1" customWidth="1"/>
    <col min="9989" max="9989" width="6" style="1" bestFit="1" customWidth="1"/>
    <col min="9990" max="9990" width="9.28515625" style="1" customWidth="1"/>
    <col min="9991" max="9991" width="6" style="1" customWidth="1"/>
    <col min="9992" max="9992" width="13" style="1" customWidth="1"/>
    <col min="9993" max="9993" width="6" style="1" customWidth="1"/>
    <col min="9994" max="9994" width="14.42578125" style="1" customWidth="1"/>
    <col min="9995" max="9995" width="6" style="1" customWidth="1"/>
    <col min="9996" max="10241" width="9.140625" style="1"/>
    <col min="10242" max="10242" width="13" style="1" customWidth="1"/>
    <col min="10243" max="10243" width="8.140625" style="1" customWidth="1"/>
    <col min="10244" max="10244" width="13.5703125" style="1" customWidth="1"/>
    <col min="10245" max="10245" width="6" style="1" bestFit="1" customWidth="1"/>
    <col min="10246" max="10246" width="9.28515625" style="1" customWidth="1"/>
    <col min="10247" max="10247" width="6" style="1" customWidth="1"/>
    <col min="10248" max="10248" width="13" style="1" customWidth="1"/>
    <col min="10249" max="10249" width="6" style="1" customWidth="1"/>
    <col min="10250" max="10250" width="14.42578125" style="1" customWidth="1"/>
    <col min="10251" max="10251" width="6" style="1" customWidth="1"/>
    <col min="10252" max="10497" width="9.140625" style="1"/>
    <col min="10498" max="10498" width="13" style="1" customWidth="1"/>
    <col min="10499" max="10499" width="8.140625" style="1" customWidth="1"/>
    <col min="10500" max="10500" width="13.5703125" style="1" customWidth="1"/>
    <col min="10501" max="10501" width="6" style="1" bestFit="1" customWidth="1"/>
    <col min="10502" max="10502" width="9.28515625" style="1" customWidth="1"/>
    <col min="10503" max="10503" width="6" style="1" customWidth="1"/>
    <col min="10504" max="10504" width="13" style="1" customWidth="1"/>
    <col min="10505" max="10505" width="6" style="1" customWidth="1"/>
    <col min="10506" max="10506" width="14.42578125" style="1" customWidth="1"/>
    <col min="10507" max="10507" width="6" style="1" customWidth="1"/>
    <col min="10508" max="10753" width="9.140625" style="1"/>
    <col min="10754" max="10754" width="13" style="1" customWidth="1"/>
    <col min="10755" max="10755" width="8.140625" style="1" customWidth="1"/>
    <col min="10756" max="10756" width="13.5703125" style="1" customWidth="1"/>
    <col min="10757" max="10757" width="6" style="1" bestFit="1" customWidth="1"/>
    <col min="10758" max="10758" width="9.28515625" style="1" customWidth="1"/>
    <col min="10759" max="10759" width="6" style="1" customWidth="1"/>
    <col min="10760" max="10760" width="13" style="1" customWidth="1"/>
    <col min="10761" max="10761" width="6" style="1" customWidth="1"/>
    <col min="10762" max="10762" width="14.42578125" style="1" customWidth="1"/>
    <col min="10763" max="10763" width="6" style="1" customWidth="1"/>
    <col min="10764" max="11009" width="9.140625" style="1"/>
    <col min="11010" max="11010" width="13" style="1" customWidth="1"/>
    <col min="11011" max="11011" width="8.140625" style="1" customWidth="1"/>
    <col min="11012" max="11012" width="13.5703125" style="1" customWidth="1"/>
    <col min="11013" max="11013" width="6" style="1" bestFit="1" customWidth="1"/>
    <col min="11014" max="11014" width="9.28515625" style="1" customWidth="1"/>
    <col min="11015" max="11015" width="6" style="1" customWidth="1"/>
    <col min="11016" max="11016" width="13" style="1" customWidth="1"/>
    <col min="11017" max="11017" width="6" style="1" customWidth="1"/>
    <col min="11018" max="11018" width="14.42578125" style="1" customWidth="1"/>
    <col min="11019" max="11019" width="6" style="1" customWidth="1"/>
    <col min="11020" max="11265" width="9.140625" style="1"/>
    <col min="11266" max="11266" width="13" style="1" customWidth="1"/>
    <col min="11267" max="11267" width="8.140625" style="1" customWidth="1"/>
    <col min="11268" max="11268" width="13.5703125" style="1" customWidth="1"/>
    <col min="11269" max="11269" width="6" style="1" bestFit="1" customWidth="1"/>
    <col min="11270" max="11270" width="9.28515625" style="1" customWidth="1"/>
    <col min="11271" max="11271" width="6" style="1" customWidth="1"/>
    <col min="11272" max="11272" width="13" style="1" customWidth="1"/>
    <col min="11273" max="11273" width="6" style="1" customWidth="1"/>
    <col min="11274" max="11274" width="14.42578125" style="1" customWidth="1"/>
    <col min="11275" max="11275" width="6" style="1" customWidth="1"/>
    <col min="11276" max="11521" width="9.140625" style="1"/>
    <col min="11522" max="11522" width="13" style="1" customWidth="1"/>
    <col min="11523" max="11523" width="8.140625" style="1" customWidth="1"/>
    <col min="11524" max="11524" width="13.5703125" style="1" customWidth="1"/>
    <col min="11525" max="11525" width="6" style="1" bestFit="1" customWidth="1"/>
    <col min="11526" max="11526" width="9.28515625" style="1" customWidth="1"/>
    <col min="11527" max="11527" width="6" style="1" customWidth="1"/>
    <col min="11528" max="11528" width="13" style="1" customWidth="1"/>
    <col min="11529" max="11529" width="6" style="1" customWidth="1"/>
    <col min="11530" max="11530" width="14.42578125" style="1" customWidth="1"/>
    <col min="11531" max="11531" width="6" style="1" customWidth="1"/>
    <col min="11532" max="11777" width="9.140625" style="1"/>
    <col min="11778" max="11778" width="13" style="1" customWidth="1"/>
    <col min="11779" max="11779" width="8.140625" style="1" customWidth="1"/>
    <col min="11780" max="11780" width="13.5703125" style="1" customWidth="1"/>
    <col min="11781" max="11781" width="6" style="1" bestFit="1" customWidth="1"/>
    <col min="11782" max="11782" width="9.28515625" style="1" customWidth="1"/>
    <col min="11783" max="11783" width="6" style="1" customWidth="1"/>
    <col min="11784" max="11784" width="13" style="1" customWidth="1"/>
    <col min="11785" max="11785" width="6" style="1" customWidth="1"/>
    <col min="11786" max="11786" width="14.42578125" style="1" customWidth="1"/>
    <col min="11787" max="11787" width="6" style="1" customWidth="1"/>
    <col min="11788" max="12033" width="9.140625" style="1"/>
    <col min="12034" max="12034" width="13" style="1" customWidth="1"/>
    <col min="12035" max="12035" width="8.140625" style="1" customWidth="1"/>
    <col min="12036" max="12036" width="13.5703125" style="1" customWidth="1"/>
    <col min="12037" max="12037" width="6" style="1" bestFit="1" customWidth="1"/>
    <col min="12038" max="12038" width="9.28515625" style="1" customWidth="1"/>
    <col min="12039" max="12039" width="6" style="1" customWidth="1"/>
    <col min="12040" max="12040" width="13" style="1" customWidth="1"/>
    <col min="12041" max="12041" width="6" style="1" customWidth="1"/>
    <col min="12042" max="12042" width="14.42578125" style="1" customWidth="1"/>
    <col min="12043" max="12043" width="6" style="1" customWidth="1"/>
    <col min="12044" max="12289" width="9.140625" style="1"/>
    <col min="12290" max="12290" width="13" style="1" customWidth="1"/>
    <col min="12291" max="12291" width="8.140625" style="1" customWidth="1"/>
    <col min="12292" max="12292" width="13.5703125" style="1" customWidth="1"/>
    <col min="12293" max="12293" width="6" style="1" bestFit="1" customWidth="1"/>
    <col min="12294" max="12294" width="9.28515625" style="1" customWidth="1"/>
    <col min="12295" max="12295" width="6" style="1" customWidth="1"/>
    <col min="12296" max="12296" width="13" style="1" customWidth="1"/>
    <col min="12297" max="12297" width="6" style="1" customWidth="1"/>
    <col min="12298" max="12298" width="14.42578125" style="1" customWidth="1"/>
    <col min="12299" max="12299" width="6" style="1" customWidth="1"/>
    <col min="12300" max="12545" width="9.140625" style="1"/>
    <col min="12546" max="12546" width="13" style="1" customWidth="1"/>
    <col min="12547" max="12547" width="8.140625" style="1" customWidth="1"/>
    <col min="12548" max="12548" width="13.5703125" style="1" customWidth="1"/>
    <col min="12549" max="12549" width="6" style="1" bestFit="1" customWidth="1"/>
    <col min="12550" max="12550" width="9.28515625" style="1" customWidth="1"/>
    <col min="12551" max="12551" width="6" style="1" customWidth="1"/>
    <col min="12552" max="12552" width="13" style="1" customWidth="1"/>
    <col min="12553" max="12553" width="6" style="1" customWidth="1"/>
    <col min="12554" max="12554" width="14.42578125" style="1" customWidth="1"/>
    <col min="12555" max="12555" width="6" style="1" customWidth="1"/>
    <col min="12556" max="12801" width="9.140625" style="1"/>
    <col min="12802" max="12802" width="13" style="1" customWidth="1"/>
    <col min="12803" max="12803" width="8.140625" style="1" customWidth="1"/>
    <col min="12804" max="12804" width="13.5703125" style="1" customWidth="1"/>
    <col min="12805" max="12805" width="6" style="1" bestFit="1" customWidth="1"/>
    <col min="12806" max="12806" width="9.28515625" style="1" customWidth="1"/>
    <col min="12807" max="12807" width="6" style="1" customWidth="1"/>
    <col min="12808" max="12808" width="13" style="1" customWidth="1"/>
    <col min="12809" max="12809" width="6" style="1" customWidth="1"/>
    <col min="12810" max="12810" width="14.42578125" style="1" customWidth="1"/>
    <col min="12811" max="12811" width="6" style="1" customWidth="1"/>
    <col min="12812" max="13057" width="9.140625" style="1"/>
    <col min="13058" max="13058" width="13" style="1" customWidth="1"/>
    <col min="13059" max="13059" width="8.140625" style="1" customWidth="1"/>
    <col min="13060" max="13060" width="13.5703125" style="1" customWidth="1"/>
    <col min="13061" max="13061" width="6" style="1" bestFit="1" customWidth="1"/>
    <col min="13062" max="13062" width="9.28515625" style="1" customWidth="1"/>
    <col min="13063" max="13063" width="6" style="1" customWidth="1"/>
    <col min="13064" max="13064" width="13" style="1" customWidth="1"/>
    <col min="13065" max="13065" width="6" style="1" customWidth="1"/>
    <col min="13066" max="13066" width="14.42578125" style="1" customWidth="1"/>
    <col min="13067" max="13067" width="6" style="1" customWidth="1"/>
    <col min="13068" max="13313" width="9.140625" style="1"/>
    <col min="13314" max="13314" width="13" style="1" customWidth="1"/>
    <col min="13315" max="13315" width="8.140625" style="1" customWidth="1"/>
    <col min="13316" max="13316" width="13.5703125" style="1" customWidth="1"/>
    <col min="13317" max="13317" width="6" style="1" bestFit="1" customWidth="1"/>
    <col min="13318" max="13318" width="9.28515625" style="1" customWidth="1"/>
    <col min="13319" max="13319" width="6" style="1" customWidth="1"/>
    <col min="13320" max="13320" width="13" style="1" customWidth="1"/>
    <col min="13321" max="13321" width="6" style="1" customWidth="1"/>
    <col min="13322" max="13322" width="14.42578125" style="1" customWidth="1"/>
    <col min="13323" max="13323" width="6" style="1" customWidth="1"/>
    <col min="13324" max="13569" width="9.140625" style="1"/>
    <col min="13570" max="13570" width="13" style="1" customWidth="1"/>
    <col min="13571" max="13571" width="8.140625" style="1" customWidth="1"/>
    <col min="13572" max="13572" width="13.5703125" style="1" customWidth="1"/>
    <col min="13573" max="13573" width="6" style="1" bestFit="1" customWidth="1"/>
    <col min="13574" max="13574" width="9.28515625" style="1" customWidth="1"/>
    <col min="13575" max="13575" width="6" style="1" customWidth="1"/>
    <col min="13576" max="13576" width="13" style="1" customWidth="1"/>
    <col min="13577" max="13577" width="6" style="1" customWidth="1"/>
    <col min="13578" max="13578" width="14.42578125" style="1" customWidth="1"/>
    <col min="13579" max="13579" width="6" style="1" customWidth="1"/>
    <col min="13580" max="13825" width="9.140625" style="1"/>
    <col min="13826" max="13826" width="13" style="1" customWidth="1"/>
    <col min="13827" max="13827" width="8.140625" style="1" customWidth="1"/>
    <col min="13828" max="13828" width="13.5703125" style="1" customWidth="1"/>
    <col min="13829" max="13829" width="6" style="1" bestFit="1" customWidth="1"/>
    <col min="13830" max="13830" width="9.28515625" style="1" customWidth="1"/>
    <col min="13831" max="13831" width="6" style="1" customWidth="1"/>
    <col min="13832" max="13832" width="13" style="1" customWidth="1"/>
    <col min="13833" max="13833" width="6" style="1" customWidth="1"/>
    <col min="13834" max="13834" width="14.42578125" style="1" customWidth="1"/>
    <col min="13835" max="13835" width="6" style="1" customWidth="1"/>
    <col min="13836" max="14081" width="9.140625" style="1"/>
    <col min="14082" max="14082" width="13" style="1" customWidth="1"/>
    <col min="14083" max="14083" width="8.140625" style="1" customWidth="1"/>
    <col min="14084" max="14084" width="13.5703125" style="1" customWidth="1"/>
    <col min="14085" max="14085" width="6" style="1" bestFit="1" customWidth="1"/>
    <col min="14086" max="14086" width="9.28515625" style="1" customWidth="1"/>
    <col min="14087" max="14087" width="6" style="1" customWidth="1"/>
    <col min="14088" max="14088" width="13" style="1" customWidth="1"/>
    <col min="14089" max="14089" width="6" style="1" customWidth="1"/>
    <col min="14090" max="14090" width="14.42578125" style="1" customWidth="1"/>
    <col min="14091" max="14091" width="6" style="1" customWidth="1"/>
    <col min="14092" max="14337" width="9.140625" style="1"/>
    <col min="14338" max="14338" width="13" style="1" customWidth="1"/>
    <col min="14339" max="14339" width="8.140625" style="1" customWidth="1"/>
    <col min="14340" max="14340" width="13.5703125" style="1" customWidth="1"/>
    <col min="14341" max="14341" width="6" style="1" bestFit="1" customWidth="1"/>
    <col min="14342" max="14342" width="9.28515625" style="1" customWidth="1"/>
    <col min="14343" max="14343" width="6" style="1" customWidth="1"/>
    <col min="14344" max="14344" width="13" style="1" customWidth="1"/>
    <col min="14345" max="14345" width="6" style="1" customWidth="1"/>
    <col min="14346" max="14346" width="14.42578125" style="1" customWidth="1"/>
    <col min="14347" max="14347" width="6" style="1" customWidth="1"/>
    <col min="14348" max="14593" width="9.140625" style="1"/>
    <col min="14594" max="14594" width="13" style="1" customWidth="1"/>
    <col min="14595" max="14595" width="8.140625" style="1" customWidth="1"/>
    <col min="14596" max="14596" width="13.5703125" style="1" customWidth="1"/>
    <col min="14597" max="14597" width="6" style="1" bestFit="1" customWidth="1"/>
    <col min="14598" max="14598" width="9.28515625" style="1" customWidth="1"/>
    <col min="14599" max="14599" width="6" style="1" customWidth="1"/>
    <col min="14600" max="14600" width="13" style="1" customWidth="1"/>
    <col min="14601" max="14601" width="6" style="1" customWidth="1"/>
    <col min="14602" max="14602" width="14.42578125" style="1" customWidth="1"/>
    <col min="14603" max="14603" width="6" style="1" customWidth="1"/>
    <col min="14604" max="14849" width="9.140625" style="1"/>
    <col min="14850" max="14850" width="13" style="1" customWidth="1"/>
    <col min="14851" max="14851" width="8.140625" style="1" customWidth="1"/>
    <col min="14852" max="14852" width="13.5703125" style="1" customWidth="1"/>
    <col min="14853" max="14853" width="6" style="1" bestFit="1" customWidth="1"/>
    <col min="14854" max="14854" width="9.28515625" style="1" customWidth="1"/>
    <col min="14855" max="14855" width="6" style="1" customWidth="1"/>
    <col min="14856" max="14856" width="13" style="1" customWidth="1"/>
    <col min="14857" max="14857" width="6" style="1" customWidth="1"/>
    <col min="14858" max="14858" width="14.42578125" style="1" customWidth="1"/>
    <col min="14859" max="14859" width="6" style="1" customWidth="1"/>
    <col min="14860" max="15105" width="9.140625" style="1"/>
    <col min="15106" max="15106" width="13" style="1" customWidth="1"/>
    <col min="15107" max="15107" width="8.140625" style="1" customWidth="1"/>
    <col min="15108" max="15108" width="13.5703125" style="1" customWidth="1"/>
    <col min="15109" max="15109" width="6" style="1" bestFit="1" customWidth="1"/>
    <col min="15110" max="15110" width="9.28515625" style="1" customWidth="1"/>
    <col min="15111" max="15111" width="6" style="1" customWidth="1"/>
    <col min="15112" max="15112" width="13" style="1" customWidth="1"/>
    <col min="15113" max="15113" width="6" style="1" customWidth="1"/>
    <col min="15114" max="15114" width="14.42578125" style="1" customWidth="1"/>
    <col min="15115" max="15115" width="6" style="1" customWidth="1"/>
    <col min="15116" max="15361" width="9.140625" style="1"/>
    <col min="15362" max="15362" width="13" style="1" customWidth="1"/>
    <col min="15363" max="15363" width="8.140625" style="1" customWidth="1"/>
    <col min="15364" max="15364" width="13.5703125" style="1" customWidth="1"/>
    <col min="15365" max="15365" width="6" style="1" bestFit="1" customWidth="1"/>
    <col min="15366" max="15366" width="9.28515625" style="1" customWidth="1"/>
    <col min="15367" max="15367" width="6" style="1" customWidth="1"/>
    <col min="15368" max="15368" width="13" style="1" customWidth="1"/>
    <col min="15369" max="15369" width="6" style="1" customWidth="1"/>
    <col min="15370" max="15370" width="14.42578125" style="1" customWidth="1"/>
    <col min="15371" max="15371" width="6" style="1" customWidth="1"/>
    <col min="15372" max="15617" width="9.140625" style="1"/>
    <col min="15618" max="15618" width="13" style="1" customWidth="1"/>
    <col min="15619" max="15619" width="8.140625" style="1" customWidth="1"/>
    <col min="15620" max="15620" width="13.5703125" style="1" customWidth="1"/>
    <col min="15621" max="15621" width="6" style="1" bestFit="1" customWidth="1"/>
    <col min="15622" max="15622" width="9.28515625" style="1" customWidth="1"/>
    <col min="15623" max="15623" width="6" style="1" customWidth="1"/>
    <col min="15624" max="15624" width="13" style="1" customWidth="1"/>
    <col min="15625" max="15625" width="6" style="1" customWidth="1"/>
    <col min="15626" max="15626" width="14.42578125" style="1" customWidth="1"/>
    <col min="15627" max="15627" width="6" style="1" customWidth="1"/>
    <col min="15628" max="15873" width="9.140625" style="1"/>
    <col min="15874" max="15874" width="13" style="1" customWidth="1"/>
    <col min="15875" max="15875" width="8.140625" style="1" customWidth="1"/>
    <col min="15876" max="15876" width="13.5703125" style="1" customWidth="1"/>
    <col min="15877" max="15877" width="6" style="1" bestFit="1" customWidth="1"/>
    <col min="15878" max="15878" width="9.28515625" style="1" customWidth="1"/>
    <col min="15879" max="15879" width="6" style="1" customWidth="1"/>
    <col min="15880" max="15880" width="13" style="1" customWidth="1"/>
    <col min="15881" max="15881" width="6" style="1" customWidth="1"/>
    <col min="15882" max="15882" width="14.42578125" style="1" customWidth="1"/>
    <col min="15883" max="15883" width="6" style="1" customWidth="1"/>
    <col min="15884" max="16129" width="9.140625" style="1"/>
    <col min="16130" max="16130" width="13" style="1" customWidth="1"/>
    <col min="16131" max="16131" width="8.140625" style="1" customWidth="1"/>
    <col min="16132" max="16132" width="13.5703125" style="1" customWidth="1"/>
    <col min="16133" max="16133" width="6" style="1" bestFit="1" customWidth="1"/>
    <col min="16134" max="16134" width="9.28515625" style="1" customWidth="1"/>
    <col min="16135" max="16135" width="6" style="1" customWidth="1"/>
    <col min="16136" max="16136" width="13" style="1" customWidth="1"/>
    <col min="16137" max="16137" width="6" style="1" customWidth="1"/>
    <col min="16138" max="16138" width="14.42578125" style="1" customWidth="1"/>
    <col min="16139" max="16139" width="6" style="1" customWidth="1"/>
    <col min="16140" max="16384" width="9.140625" style="1"/>
  </cols>
  <sheetData>
    <row r="1" spans="1:19" ht="15" x14ac:dyDescent="0.2">
      <c r="A1" s="114" t="s">
        <v>290</v>
      </c>
      <c r="B1" s="115"/>
      <c r="C1" s="114"/>
      <c r="D1" s="114"/>
      <c r="E1" s="114"/>
      <c r="F1" s="114"/>
      <c r="G1" s="114"/>
      <c r="H1" s="33"/>
      <c r="I1" s="114"/>
      <c r="J1" s="33" t="s">
        <v>305</v>
      </c>
      <c r="K1" s="33"/>
      <c r="L1" s="63"/>
      <c r="M1" s="1"/>
      <c r="S1" s="17"/>
    </row>
    <row r="2" spans="1:19" ht="15" x14ac:dyDescent="0.2">
      <c r="A2" s="116" t="s">
        <v>278</v>
      </c>
      <c r="B2" s="116"/>
      <c r="C2" s="114"/>
      <c r="D2" s="114"/>
      <c r="E2" s="114"/>
      <c r="F2" s="114"/>
      <c r="G2" s="33"/>
      <c r="H2" s="33"/>
      <c r="I2" s="114"/>
      <c r="J2" s="114" t="s">
        <v>31</v>
      </c>
      <c r="K2" s="33"/>
      <c r="L2" s="63"/>
      <c r="M2" s="1"/>
      <c r="S2" s="17"/>
    </row>
    <row r="3" spans="1:19" ht="15" x14ac:dyDescent="0.2">
      <c r="A3" s="116" t="s">
        <v>279</v>
      </c>
      <c r="B3" s="116"/>
      <c r="C3" s="114"/>
      <c r="D3" s="114"/>
      <c r="E3" s="114"/>
      <c r="F3" s="114"/>
      <c r="G3" s="33"/>
      <c r="H3" s="33"/>
      <c r="I3" s="114"/>
      <c r="J3" s="114" t="s">
        <v>32</v>
      </c>
      <c r="K3" s="33"/>
      <c r="L3" s="63"/>
      <c r="M3" s="1"/>
      <c r="S3" s="17"/>
    </row>
    <row r="4" spans="1:19" ht="15" x14ac:dyDescent="0.2">
      <c r="A4" s="116"/>
      <c r="B4" s="116"/>
      <c r="C4" s="114"/>
      <c r="D4" s="114"/>
      <c r="E4" s="114"/>
      <c r="F4" s="114"/>
      <c r="G4" s="33"/>
      <c r="H4" s="33"/>
      <c r="I4" s="114"/>
      <c r="J4" s="114"/>
      <c r="K4" s="33"/>
      <c r="L4" s="63"/>
      <c r="M4" s="1"/>
      <c r="S4" s="17"/>
    </row>
    <row r="5" spans="1:19" ht="15" x14ac:dyDescent="0.2">
      <c r="A5" s="116" t="s">
        <v>289</v>
      </c>
      <c r="B5" s="116"/>
      <c r="C5" s="114"/>
      <c r="D5" s="114"/>
      <c r="E5" s="114"/>
      <c r="F5" s="114"/>
      <c r="G5" s="166"/>
      <c r="H5" s="167"/>
      <c r="I5" s="114"/>
      <c r="J5" s="114"/>
      <c r="K5" s="33"/>
      <c r="L5" s="63"/>
      <c r="M5" s="1"/>
      <c r="S5" s="17"/>
    </row>
    <row r="6" spans="1:19" ht="15" x14ac:dyDescent="0.2">
      <c r="A6" s="116"/>
      <c r="B6" s="116"/>
      <c r="C6" s="114"/>
      <c r="D6" s="114"/>
      <c r="E6" s="114"/>
      <c r="F6" s="114"/>
      <c r="G6" s="114"/>
      <c r="H6" s="33"/>
      <c r="I6" s="114"/>
      <c r="J6" s="33" t="s">
        <v>39</v>
      </c>
      <c r="K6" s="33"/>
      <c r="L6" s="63"/>
      <c r="M6" s="1"/>
      <c r="S6" s="17"/>
    </row>
    <row r="7" spans="1:19" ht="15" x14ac:dyDescent="0.2">
      <c r="A7" s="61" t="s">
        <v>235</v>
      </c>
      <c r="D7" s="15"/>
      <c r="E7" s="15"/>
      <c r="F7" s="168"/>
      <c r="G7" s="169"/>
      <c r="H7" s="169"/>
      <c r="I7" s="169"/>
      <c r="J7" s="169"/>
      <c r="K7" s="170"/>
      <c r="S7" s="17"/>
    </row>
    <row r="8" spans="1:19" ht="15" x14ac:dyDescent="0.2">
      <c r="A8" s="111" t="str">
        <f>IF(OR(F7="Detention Tank",F7="Detention Vault",F7="Infiltration Vault"),"Additional approvals by the WSDOT Region Hydraulics Office and Local Area Maintenance Superintendent needed before continuing design.","")</f>
        <v/>
      </c>
      <c r="D8" s="15"/>
      <c r="E8" s="15"/>
      <c r="F8" s="102"/>
      <c r="G8" s="102"/>
      <c r="H8" s="102"/>
      <c r="I8" s="102"/>
      <c r="J8" s="102"/>
      <c r="K8" s="102"/>
      <c r="S8" s="17"/>
    </row>
    <row r="9" spans="1:19" ht="15" x14ac:dyDescent="0.2">
      <c r="A9" s="105" t="str">
        <f>IF(OR(F7="Detention Tank",F7="Detention Vault",F7="Infiltration Trench",F7="Infiltration Vault"),"Set to N/A----------------------&gt;","Is this your first iteration?")</f>
        <v>Is this your first iteration?</v>
      </c>
      <c r="B9" s="105"/>
      <c r="C9" s="61"/>
      <c r="D9" s="130"/>
      <c r="E9" s="113" t="str">
        <f>IF(AND(D9="",F7=""),"",IF(AND(OR(F7="Detention Pond",F7="Combined Wet/Detention Pond",F7="Combined Stormwater Treatment Wetland/Detention Pond",F7="Infiltration Pond"),D9="N/A"),"     &lt;-------Choose Yes or No",IF(AND(OR(F7="Detention Pond",F7="Combined Wet/Detention Pond",F7="Combined Stormwater Treatment Wetland/Detention Pond",F7="Infiltration Pond"),OR(D9="YES",D9="NO")),"    See the bottom of this spreadsheet for an explanation of why two iterations are needed.",IF(D9="N/A","","     &lt;-------Choose N/A"))))</f>
        <v/>
      </c>
      <c r="F9" s="61"/>
      <c r="G9" s="61"/>
      <c r="I9" s="61"/>
      <c r="L9" s="63"/>
      <c r="M9" s="1"/>
      <c r="S9" s="17"/>
    </row>
    <row r="10" spans="1:19" ht="15" x14ac:dyDescent="0.2">
      <c r="A10" s="105" t="s">
        <v>281</v>
      </c>
      <c r="B10" s="105"/>
      <c r="C10" s="61"/>
      <c r="D10" s="61"/>
      <c r="E10" s="61"/>
      <c r="F10" s="61"/>
      <c r="G10" s="61"/>
      <c r="H10" s="163"/>
      <c r="I10" s="164"/>
      <c r="J10" s="164"/>
      <c r="K10" s="165"/>
      <c r="L10" s="63"/>
      <c r="M10" s="1"/>
      <c r="N10" s="1" t="s">
        <v>284</v>
      </c>
      <c r="S10" s="17"/>
    </row>
    <row r="11" spans="1:19" ht="15" x14ac:dyDescent="0.2">
      <c r="A11" s="112" t="str">
        <f>IF(H10="On-Site Full Area","ERROR - This spreadsheet does not support the On-site, full area modeling scenario.  Please contact the Region Hydraulics Office for approval before using this modeling option.","")</f>
        <v/>
      </c>
      <c r="B11" s="105"/>
      <c r="C11" s="61"/>
      <c r="D11" s="61"/>
      <c r="E11" s="61"/>
      <c r="F11" s="61"/>
      <c r="G11" s="61"/>
      <c r="H11" s="37"/>
      <c r="I11" s="37"/>
      <c r="J11" s="37"/>
      <c r="K11" s="37"/>
      <c r="L11" s="63"/>
      <c r="M11" s="1"/>
      <c r="S11" s="17"/>
    </row>
    <row r="12" spans="1:19" ht="15" customHeight="1" x14ac:dyDescent="0.2">
      <c r="A12" s="105" t="s">
        <v>232</v>
      </c>
      <c r="B12" s="105"/>
      <c r="C12" s="61"/>
      <c r="D12" s="61"/>
      <c r="E12" s="61"/>
      <c r="F12" s="171"/>
      <c r="G12" s="172"/>
      <c r="H12" s="172"/>
      <c r="I12" s="172"/>
      <c r="J12" s="172"/>
      <c r="K12" s="173"/>
      <c r="L12" s="63"/>
      <c r="M12" s="1"/>
      <c r="N12" s="139" t="s">
        <v>282</v>
      </c>
      <c r="O12" s="139"/>
      <c r="P12" s="139"/>
      <c r="Q12" s="139"/>
      <c r="R12" s="139"/>
      <c r="S12" s="139"/>
    </row>
    <row r="13" spans="1:19" ht="15" customHeight="1" x14ac:dyDescent="0.2">
      <c r="A13" s="109"/>
      <c r="B13" s="105"/>
      <c r="C13" s="61"/>
      <c r="D13" s="61"/>
      <c r="E13" s="61"/>
      <c r="F13" s="174"/>
      <c r="G13" s="175"/>
      <c r="H13" s="175"/>
      <c r="I13" s="175"/>
      <c r="J13" s="175"/>
      <c r="K13" s="176"/>
      <c r="L13" s="63"/>
      <c r="M13" s="1"/>
      <c r="N13" s="139"/>
      <c r="O13" s="139"/>
      <c r="P13" s="139"/>
      <c r="Q13" s="139"/>
      <c r="R13" s="139"/>
      <c r="S13" s="139"/>
    </row>
    <row r="14" spans="1:19" ht="15" customHeight="1" x14ac:dyDescent="0.2">
      <c r="A14" s="109"/>
      <c r="B14" s="105"/>
      <c r="C14" s="61"/>
      <c r="D14" s="61"/>
      <c r="E14" s="61"/>
      <c r="F14" s="133"/>
      <c r="G14" s="133"/>
      <c r="H14" s="133"/>
      <c r="I14" s="133"/>
      <c r="J14" s="133"/>
      <c r="K14" s="133"/>
      <c r="L14" s="63"/>
      <c r="M14" s="1"/>
      <c r="S14" s="17"/>
    </row>
    <row r="15" spans="1:19" ht="15" x14ac:dyDescent="0.2">
      <c r="A15" s="112" t="str">
        <f>IF(OR(F12="NO",F12=""),"","ERROR - This spreadsheet does not support the that situation.  Please contact the Region Hydraulics Office for additional instructions on how to develop MGSFLood or StormShed3G inputs.")</f>
        <v/>
      </c>
      <c r="B15" s="105"/>
      <c r="C15" s="61"/>
      <c r="D15" s="61"/>
      <c r="E15" s="61"/>
      <c r="F15" s="61"/>
      <c r="G15" s="61"/>
      <c r="H15" s="37"/>
      <c r="I15" s="37"/>
      <c r="J15" s="37"/>
      <c r="K15" s="37"/>
      <c r="L15" s="63"/>
      <c r="M15" s="1"/>
      <c r="S15" s="17"/>
    </row>
    <row r="16" spans="1:19" ht="15" x14ac:dyDescent="0.2">
      <c r="A16" s="105" t="s">
        <v>40</v>
      </c>
      <c r="B16" s="105"/>
      <c r="C16" s="61"/>
      <c r="D16" s="61"/>
      <c r="E16" s="61"/>
      <c r="H16" s="163"/>
      <c r="I16" s="164"/>
      <c r="J16" s="165"/>
      <c r="K16" s="16" t="str">
        <f>IF(AND(OR(C29="Impervious to Forest",C29="Impervious to Grass",C29="Impervious to Pasture",C30="Impervious to Forest",C30="Impervious to Grass",C30="Impervious to Pasture",C31="Impervious to Forest",C31="Impervious to Grass",C31="Impervious to Pasture",C32="Impervious to Forest",C32="Impervious to Grass",C32="Impervious to Pasture",C33="Impervious to Forest",C33="Impervious to Grass",C33="Impervious to Pasture",C34="Impervious to Forest",C34="Impervious to Grass",C34="Impervious to Pasture",C35="Impervious to Forest",C35="Impervious to Grass",C35="Impervious to Pasture",C36="Impervious to Forest",C36="Impervious to Grass",C36="Impervious to Pasture"),H16="NO"),"&lt;---Please pick the type of reversion","")</f>
        <v/>
      </c>
      <c r="L16" s="63"/>
      <c r="M16" s="1"/>
      <c r="N16" s="1" t="s">
        <v>288</v>
      </c>
      <c r="S16" s="17"/>
    </row>
    <row r="17" spans="1:19" x14ac:dyDescent="0.2">
      <c r="A17" s="1" t="s">
        <v>39</v>
      </c>
      <c r="L17" s="63"/>
      <c r="M17" s="1"/>
      <c r="S17" s="17"/>
    </row>
    <row r="18" spans="1:19" ht="15.75" x14ac:dyDescent="0.25">
      <c r="B18" s="59" t="s">
        <v>35</v>
      </c>
      <c r="C18" s="18"/>
      <c r="D18" s="18"/>
      <c r="E18" s="18"/>
      <c r="F18" s="18"/>
      <c r="G18" s="18"/>
      <c r="H18" s="18"/>
      <c r="I18" s="18"/>
      <c r="J18" s="18"/>
      <c r="K18" s="18"/>
      <c r="N18" s="139" t="s">
        <v>291</v>
      </c>
      <c r="O18" s="139"/>
      <c r="P18" s="139"/>
      <c r="Q18" s="139"/>
      <c r="R18" s="139"/>
      <c r="S18" s="139"/>
    </row>
    <row r="19" spans="1:19" ht="12.75" customHeight="1" x14ac:dyDescent="0.2">
      <c r="M19" s="63" t="s">
        <v>15</v>
      </c>
      <c r="N19" s="139"/>
      <c r="O19" s="139"/>
      <c r="P19" s="139"/>
      <c r="Q19" s="139"/>
      <c r="R19" s="139"/>
      <c r="S19" s="139"/>
    </row>
    <row r="20" spans="1:19" ht="12.75" customHeight="1" x14ac:dyDescent="0.2">
      <c r="A20" s="1" t="s">
        <v>224</v>
      </c>
      <c r="B20" s="38" t="s">
        <v>233</v>
      </c>
      <c r="C20" s="36" t="s">
        <v>1</v>
      </c>
      <c r="D20" s="38" t="s">
        <v>2</v>
      </c>
      <c r="E20" s="36" t="s">
        <v>1</v>
      </c>
      <c r="G20" s="139" t="s">
        <v>283</v>
      </c>
      <c r="H20" s="139"/>
      <c r="I20" s="139"/>
      <c r="J20" s="139"/>
      <c r="K20" s="139"/>
      <c r="M20" s="63" t="s">
        <v>9</v>
      </c>
      <c r="N20" s="139"/>
      <c r="O20" s="139"/>
      <c r="P20" s="139"/>
      <c r="Q20" s="139"/>
      <c r="R20" s="139"/>
      <c r="S20" s="139"/>
    </row>
    <row r="21" spans="1:19" x14ac:dyDescent="0.2">
      <c r="B21" s="39" t="s">
        <v>3</v>
      </c>
      <c r="C21" s="117"/>
      <c r="D21" s="39" t="s">
        <v>3</v>
      </c>
      <c r="E21" s="118"/>
      <c r="G21" s="139"/>
      <c r="H21" s="139"/>
      <c r="I21" s="139"/>
      <c r="J21" s="139"/>
      <c r="K21" s="139"/>
      <c r="M21" s="63" t="s">
        <v>16</v>
      </c>
      <c r="N21" s="139"/>
      <c r="O21" s="139"/>
      <c r="P21" s="139"/>
      <c r="Q21" s="139"/>
      <c r="R21" s="139"/>
      <c r="S21" s="139"/>
    </row>
    <row r="22" spans="1:19" x14ac:dyDescent="0.2">
      <c r="B22" s="39" t="s">
        <v>4</v>
      </c>
      <c r="C22" s="117"/>
      <c r="D22" s="39" t="s">
        <v>4</v>
      </c>
      <c r="E22" s="118"/>
      <c r="G22" s="139"/>
      <c r="H22" s="139"/>
      <c r="I22" s="139"/>
      <c r="J22" s="139"/>
      <c r="K22" s="139"/>
      <c r="M22" s="63" t="s">
        <v>8</v>
      </c>
      <c r="N22" s="19"/>
      <c r="O22" s="19"/>
      <c r="P22" s="19"/>
      <c r="Q22" s="19"/>
      <c r="R22" s="19"/>
      <c r="S22" s="19"/>
    </row>
    <row r="23" spans="1:19" ht="12.75" customHeight="1" x14ac:dyDescent="0.2">
      <c r="B23" s="39" t="s">
        <v>5</v>
      </c>
      <c r="C23" s="117"/>
      <c r="D23" s="39" t="s">
        <v>5</v>
      </c>
      <c r="E23" s="118"/>
      <c r="G23" s="162" t="str">
        <f>IF(AND(D9="YES",(OR(F7="Detention Pond",F7="Combined Wet/Detention Pond",F7="Combined Stormwater Treatment Wetland/Detention Pond",F7="Infiltration Pond"))),"For the first iteration, do not account for the land cover changes associated with the detention BMP footprint.  The land cover for this footprint area should be represented as though the BMP will not exist when filling out Step 1.",IF(D9="NO","For the second iteration, modify the areas in Step 1 to account for the land cover changes associated with the detention BMP footprint.  Fill in Step 2 with the land cover converstions for the detention BMP footprint.",""))</f>
        <v/>
      </c>
      <c r="H23" s="162"/>
      <c r="I23" s="162"/>
      <c r="J23" s="162"/>
      <c r="K23" s="162"/>
      <c r="N23" s="139" t="s">
        <v>292</v>
      </c>
      <c r="O23" s="139"/>
      <c r="P23" s="139"/>
      <c r="Q23" s="139"/>
      <c r="R23" s="139"/>
      <c r="S23" s="139"/>
    </row>
    <row r="24" spans="1:19" ht="12.75" customHeight="1" x14ac:dyDescent="0.2">
      <c r="B24" s="39" t="s">
        <v>13</v>
      </c>
      <c r="C24" s="117"/>
      <c r="D24" s="39" t="s">
        <v>13</v>
      </c>
      <c r="E24" s="118"/>
      <c r="G24" s="162"/>
      <c r="H24" s="162"/>
      <c r="I24" s="162"/>
      <c r="J24" s="162"/>
      <c r="K24" s="162"/>
      <c r="M24" s="63" t="s">
        <v>17</v>
      </c>
      <c r="N24" s="139"/>
      <c r="O24" s="139"/>
      <c r="P24" s="139"/>
      <c r="Q24" s="139"/>
      <c r="R24" s="139"/>
      <c r="S24" s="139"/>
    </row>
    <row r="25" spans="1:19" x14ac:dyDescent="0.2">
      <c r="B25" s="39" t="s">
        <v>6</v>
      </c>
      <c r="C25" s="117"/>
      <c r="D25" s="39" t="s">
        <v>6</v>
      </c>
      <c r="E25" s="118"/>
      <c r="G25" s="162"/>
      <c r="H25" s="162"/>
      <c r="I25" s="162"/>
      <c r="J25" s="162"/>
      <c r="K25" s="162"/>
      <c r="M25" s="63" t="s">
        <v>18</v>
      </c>
      <c r="N25" s="139"/>
      <c r="O25" s="139"/>
      <c r="P25" s="139"/>
      <c r="Q25" s="139"/>
      <c r="R25" s="139"/>
      <c r="S25" s="139"/>
    </row>
    <row r="26" spans="1:19" ht="18.75" customHeight="1" x14ac:dyDescent="0.2">
      <c r="C26" s="20">
        <f>SUM(C21:C25)</f>
        <v>0</v>
      </c>
      <c r="D26" s="14"/>
      <c r="E26" s="57">
        <f>SUM(E21:E25)</f>
        <v>0</v>
      </c>
      <c r="G26" s="162"/>
      <c r="H26" s="162"/>
      <c r="I26" s="162"/>
      <c r="J26" s="162"/>
      <c r="K26" s="162"/>
      <c r="M26" s="63" t="s">
        <v>19</v>
      </c>
      <c r="N26" s="139"/>
      <c r="O26" s="139"/>
      <c r="P26" s="139"/>
      <c r="Q26" s="139"/>
      <c r="R26" s="139"/>
      <c r="S26" s="139"/>
    </row>
    <row r="27" spans="1:19" ht="15.75" customHeight="1" x14ac:dyDescent="0.25">
      <c r="B27" s="59" t="s">
        <v>36</v>
      </c>
      <c r="C27" s="35"/>
      <c r="D27" s="35"/>
      <c r="E27" s="35"/>
      <c r="F27" s="35"/>
      <c r="G27" s="35"/>
      <c r="H27" s="35"/>
      <c r="I27" s="18"/>
      <c r="J27" s="18"/>
      <c r="K27" s="18"/>
      <c r="M27" s="63" t="s">
        <v>20</v>
      </c>
      <c r="N27" s="139"/>
      <c r="O27" s="139"/>
      <c r="P27" s="139"/>
      <c r="Q27" s="139"/>
      <c r="R27" s="139"/>
      <c r="S27" s="139"/>
    </row>
    <row r="28" spans="1:19" ht="12.75" customHeight="1" x14ac:dyDescent="0.2">
      <c r="G28" s="1" t="s">
        <v>33</v>
      </c>
      <c r="N28" s="139"/>
      <c r="O28" s="139"/>
      <c r="P28" s="139"/>
      <c r="Q28" s="139"/>
      <c r="R28" s="139"/>
      <c r="S28" s="139"/>
    </row>
    <row r="29" spans="1:19" ht="12.75" customHeight="1" x14ac:dyDescent="0.25">
      <c r="A29" s="1" t="s">
        <v>228</v>
      </c>
      <c r="B29" s="47"/>
      <c r="C29" s="159"/>
      <c r="D29" s="160"/>
      <c r="E29" s="160"/>
      <c r="G29" s="49"/>
      <c r="H29" s="50"/>
      <c r="I29" s="50"/>
      <c r="J29" s="50"/>
      <c r="K29" s="51"/>
      <c r="M29" s="63" t="s">
        <v>21</v>
      </c>
      <c r="N29" s="139"/>
      <c r="O29" s="139"/>
      <c r="P29" s="139"/>
      <c r="Q29" s="139"/>
      <c r="R29" s="139"/>
      <c r="S29" s="139"/>
    </row>
    <row r="30" spans="1:19" ht="15" x14ac:dyDescent="0.25">
      <c r="B30" s="47"/>
      <c r="C30" s="159"/>
      <c r="D30" s="160"/>
      <c r="E30" s="160"/>
      <c r="G30" s="49"/>
      <c r="H30" s="50"/>
      <c r="I30" s="50"/>
      <c r="J30" s="50"/>
      <c r="K30" s="51"/>
      <c r="M30" s="63" t="s">
        <v>22</v>
      </c>
      <c r="N30" s="139"/>
      <c r="O30" s="139"/>
      <c r="P30" s="139"/>
      <c r="Q30" s="139"/>
      <c r="R30" s="139"/>
      <c r="S30" s="139"/>
    </row>
    <row r="31" spans="1:19" ht="15" customHeight="1" x14ac:dyDescent="0.25">
      <c r="B31" s="47"/>
      <c r="C31" s="159"/>
      <c r="D31" s="160"/>
      <c r="E31" s="160"/>
      <c r="G31" s="49"/>
      <c r="H31" s="50"/>
      <c r="I31" s="50"/>
      <c r="J31" s="50"/>
      <c r="K31" s="51"/>
      <c r="M31" s="63" t="s">
        <v>23</v>
      </c>
      <c r="N31" s="139"/>
      <c r="O31" s="139"/>
      <c r="P31" s="139"/>
      <c r="Q31" s="139"/>
      <c r="R31" s="139"/>
      <c r="S31" s="139"/>
    </row>
    <row r="32" spans="1:19" ht="15" x14ac:dyDescent="0.25">
      <c r="B32" s="47"/>
      <c r="C32" s="177"/>
      <c r="D32" s="178"/>
      <c r="E32" s="179"/>
      <c r="G32" s="52"/>
      <c r="H32" s="53"/>
      <c r="I32" s="53"/>
      <c r="J32" s="53"/>
      <c r="K32" s="54"/>
      <c r="M32" s="63" t="s">
        <v>24</v>
      </c>
      <c r="N32" s="139"/>
      <c r="O32" s="139"/>
      <c r="P32" s="139"/>
      <c r="Q32" s="139"/>
      <c r="R32" s="139"/>
      <c r="S32" s="139"/>
    </row>
    <row r="33" spans="1:19" ht="15" x14ac:dyDescent="0.25">
      <c r="B33" s="47"/>
      <c r="C33" s="159"/>
      <c r="D33" s="160"/>
      <c r="E33" s="160"/>
      <c r="G33" s="52"/>
      <c r="H33" s="53"/>
      <c r="I33" s="53"/>
      <c r="J33" s="53"/>
      <c r="K33" s="54"/>
      <c r="M33" s="106"/>
      <c r="N33" s="139"/>
      <c r="O33" s="139"/>
      <c r="P33" s="139"/>
      <c r="Q33" s="139"/>
      <c r="R33" s="139"/>
      <c r="S33" s="139"/>
    </row>
    <row r="34" spans="1:19" ht="15" x14ac:dyDescent="0.25">
      <c r="B34" s="47"/>
      <c r="C34" s="159"/>
      <c r="D34" s="160"/>
      <c r="E34" s="160"/>
      <c r="G34" s="52"/>
      <c r="H34" s="53"/>
      <c r="I34" s="53"/>
      <c r="J34" s="53"/>
      <c r="K34" s="54"/>
      <c r="M34" s="63" t="s">
        <v>25</v>
      </c>
      <c r="N34" s="139"/>
      <c r="O34" s="139"/>
      <c r="P34" s="139"/>
      <c r="Q34" s="139"/>
      <c r="R34" s="139"/>
      <c r="S34" s="139"/>
    </row>
    <row r="35" spans="1:19" ht="15" x14ac:dyDescent="0.25">
      <c r="B35" s="47"/>
      <c r="C35" s="159"/>
      <c r="D35" s="160"/>
      <c r="E35" s="160"/>
      <c r="G35" s="52"/>
      <c r="H35" s="53"/>
      <c r="I35" s="53"/>
      <c r="J35" s="53"/>
      <c r="K35" s="54"/>
      <c r="M35" s="63" t="s">
        <v>26</v>
      </c>
      <c r="N35" s="139"/>
      <c r="O35" s="139"/>
      <c r="P35" s="139"/>
      <c r="Q35" s="139"/>
      <c r="R35" s="139"/>
      <c r="S35" s="139"/>
    </row>
    <row r="36" spans="1:19" ht="15" x14ac:dyDescent="0.25">
      <c r="B36" s="48"/>
      <c r="C36" s="159"/>
      <c r="D36" s="160"/>
      <c r="E36" s="160"/>
      <c r="G36" s="52"/>
      <c r="H36" s="53"/>
      <c r="I36" s="53"/>
      <c r="J36" s="53"/>
      <c r="K36" s="54"/>
      <c r="M36" s="63" t="s">
        <v>14</v>
      </c>
    </row>
    <row r="37" spans="1:19" ht="17.25" customHeight="1" x14ac:dyDescent="0.2">
      <c r="B37" s="58">
        <f>SUM(B29:B36)</f>
        <v>0</v>
      </c>
      <c r="G37" s="110"/>
      <c r="H37" s="110"/>
      <c r="I37" s="110"/>
      <c r="J37" s="110"/>
      <c r="K37" s="110"/>
      <c r="M37" s="63" t="s">
        <v>27</v>
      </c>
      <c r="N37" s="139" t="s">
        <v>293</v>
      </c>
      <c r="O37" s="139"/>
      <c r="P37" s="139"/>
      <c r="Q37" s="139"/>
      <c r="R37" s="139"/>
      <c r="S37" s="139"/>
    </row>
    <row r="38" spans="1:19" ht="12.75" customHeight="1" x14ac:dyDescent="0.2">
      <c r="B38" s="113" t="str">
        <f ca="1">IF(OR(K43&lt;0,K44&lt;0,K45&lt;0,K46&lt;0,K47&lt;0),"ERROR - There are more land cover conversions than what the true postdeveloped condition shows.  Please recheck your numbers","")</f>
        <v/>
      </c>
      <c r="C38" s="37"/>
      <c r="D38" s="37"/>
      <c r="G38" s="21"/>
      <c r="H38" s="21"/>
      <c r="I38" s="21"/>
      <c r="J38" s="21"/>
      <c r="K38" s="21"/>
      <c r="N38" s="139"/>
      <c r="O38" s="139"/>
      <c r="P38" s="139"/>
      <c r="Q38" s="139"/>
      <c r="R38" s="139"/>
      <c r="S38" s="139"/>
    </row>
    <row r="39" spans="1:19" ht="17.25" customHeight="1" x14ac:dyDescent="0.2">
      <c r="B39" s="12" t="str">
        <f>IF(AND(OR(C29="Impervious to Forest",C29="Impervious to Grass",C29="Impervious to Pasture",C30="Impervious to Forest",C30="Impervious to Grass",C30="Impervious to Pasture",C31="Impervious to Forest",C31="Impervious to Grass",C31="Impervious to Pasture",C32="Impervious to Forest",C32="Impervious to Grass",C32="Impervious to Pasture",C33="Impervious to Forest",C33="Impervious to Grass",C33="Impervious to Pasture",C34="Impervious to Forest",C34="Impervious to Grass",C34="Impervious to Pasture",C35="Impervious to Forest",C35="Impervious to Grass",C35="Impervious to Pasture",C36="Impervious to Forest",C36="Impervious to Grass",C36="Impervious to Pasture"),OR(H16="Yes Full Reversion",H16="Yes Full+Partial Reversion")),"The full reversion area has to follow the Step 1: Full Reversion design and protection requirements in HRM 4-3.5.3.","")</f>
        <v/>
      </c>
      <c r="M39" s="63" t="s">
        <v>28</v>
      </c>
      <c r="N39" s="139"/>
      <c r="O39" s="139"/>
      <c r="P39" s="139"/>
      <c r="Q39" s="139"/>
      <c r="R39" s="139"/>
      <c r="S39" s="139"/>
    </row>
    <row r="40" spans="1:19" ht="19.5" customHeight="1" x14ac:dyDescent="0.2">
      <c r="B40" s="161" t="s">
        <v>10</v>
      </c>
      <c r="C40" s="161"/>
      <c r="D40" s="161"/>
      <c r="E40" s="161"/>
      <c r="H40" s="161" t="s">
        <v>11</v>
      </c>
      <c r="I40" s="161"/>
      <c r="J40" s="161"/>
      <c r="K40" s="161"/>
      <c r="M40" s="63" t="s">
        <v>29</v>
      </c>
      <c r="N40" s="139"/>
      <c r="O40" s="139"/>
      <c r="P40" s="139"/>
      <c r="Q40" s="139"/>
      <c r="R40" s="139"/>
      <c r="S40" s="139"/>
    </row>
    <row r="41" spans="1:19" x14ac:dyDescent="0.2">
      <c r="M41" s="63" t="s">
        <v>12</v>
      </c>
      <c r="N41" s="139" t="s">
        <v>294</v>
      </c>
      <c r="O41" s="139"/>
      <c r="P41" s="139"/>
      <c r="Q41" s="139"/>
      <c r="R41" s="139"/>
      <c r="S41" s="139"/>
    </row>
    <row r="42" spans="1:19" ht="12.75" customHeight="1" x14ac:dyDescent="0.2">
      <c r="A42" s="1" t="s">
        <v>226</v>
      </c>
      <c r="B42" s="38" t="s">
        <v>0</v>
      </c>
      <c r="C42" s="36" t="s">
        <v>1</v>
      </c>
      <c r="D42" s="38" t="s">
        <v>2</v>
      </c>
      <c r="E42" s="36" t="s">
        <v>1</v>
      </c>
      <c r="G42" s="62" t="s">
        <v>229</v>
      </c>
      <c r="H42" s="38" t="s">
        <v>0</v>
      </c>
      <c r="I42" s="36" t="s">
        <v>1</v>
      </c>
      <c r="J42" s="38" t="s">
        <v>2</v>
      </c>
      <c r="K42" s="36" t="s">
        <v>1</v>
      </c>
      <c r="M42" s="63" t="s">
        <v>30</v>
      </c>
      <c r="N42" s="139"/>
      <c r="O42" s="139"/>
      <c r="P42" s="139"/>
      <c r="Q42" s="139"/>
      <c r="R42" s="139"/>
      <c r="S42" s="139"/>
    </row>
    <row r="43" spans="1:19" ht="15" x14ac:dyDescent="0.25">
      <c r="B43" s="39" t="s">
        <v>3</v>
      </c>
      <c r="C43" s="40">
        <f ca="1">SUMIF($C$29:$E$36,"Forest to *",$B$29:$B$36)</f>
        <v>0</v>
      </c>
      <c r="D43" s="39" t="s">
        <v>3</v>
      </c>
      <c r="E43" s="40">
        <f ca="1">SUMIF(C29:E36,"* to Forest",B29:B36)</f>
        <v>0</v>
      </c>
      <c r="H43" s="39" t="s">
        <v>3</v>
      </c>
      <c r="I43" s="40">
        <f ca="1">K43</f>
        <v>0</v>
      </c>
      <c r="J43" s="39" t="s">
        <v>3</v>
      </c>
      <c r="K43" s="40">
        <f ca="1">E21-E43</f>
        <v>0</v>
      </c>
      <c r="M43" s="106"/>
      <c r="N43" s="139"/>
      <c r="O43" s="139"/>
      <c r="P43" s="139"/>
      <c r="Q43" s="139"/>
      <c r="R43" s="139"/>
      <c r="S43" s="139"/>
    </row>
    <row r="44" spans="1:19" x14ac:dyDescent="0.2">
      <c r="B44" s="39" t="s">
        <v>4</v>
      </c>
      <c r="C44" s="40">
        <f ca="1">SUMIF(C29:E36,"Pasture to *",B29:B36)</f>
        <v>0</v>
      </c>
      <c r="D44" s="39" t="s">
        <v>4</v>
      </c>
      <c r="E44" s="40">
        <f ca="1">SUMIF(C29:E36,"* to Pasture",B29:B36)</f>
        <v>0</v>
      </c>
      <c r="H44" s="39" t="s">
        <v>4</v>
      </c>
      <c r="I44" s="40">
        <f ca="1">K44</f>
        <v>0</v>
      </c>
      <c r="J44" s="39" t="s">
        <v>4</v>
      </c>
      <c r="K44" s="40">
        <f ca="1">E22-E44</f>
        <v>0</v>
      </c>
      <c r="M44" s="63" t="s">
        <v>3</v>
      </c>
      <c r="N44" s="139"/>
      <c r="O44" s="139"/>
      <c r="P44" s="139"/>
      <c r="Q44" s="139"/>
      <c r="R44" s="139"/>
      <c r="S44" s="139"/>
    </row>
    <row r="45" spans="1:19" x14ac:dyDescent="0.2">
      <c r="B45" s="39" t="s">
        <v>5</v>
      </c>
      <c r="C45" s="40">
        <f ca="1">SUMIF(C29:E36,"Grass to *",B29:B36)</f>
        <v>0</v>
      </c>
      <c r="D45" s="39" t="s">
        <v>5</v>
      </c>
      <c r="E45" s="40">
        <f ca="1">SUMIF(C29:E36,"* to Grass",B29:B36)</f>
        <v>0</v>
      </c>
      <c r="H45" s="39" t="s">
        <v>5</v>
      </c>
      <c r="I45" s="40">
        <f ca="1">K45</f>
        <v>0</v>
      </c>
      <c r="J45" s="39" t="s">
        <v>5</v>
      </c>
      <c r="K45" s="40">
        <f ca="1">E23-E45</f>
        <v>0</v>
      </c>
      <c r="M45" s="63" t="s">
        <v>4</v>
      </c>
      <c r="N45" s="139"/>
      <c r="O45" s="139"/>
      <c r="P45" s="139"/>
      <c r="Q45" s="139"/>
      <c r="R45" s="139"/>
      <c r="S45" s="139"/>
    </row>
    <row r="46" spans="1:19" ht="12.75" customHeight="1" x14ac:dyDescent="0.2">
      <c r="B46" s="39" t="s">
        <v>13</v>
      </c>
      <c r="C46" s="40">
        <f ca="1">SUMIF(C29:E36,"Sat. Soils to *",B29:B36)</f>
        <v>0</v>
      </c>
      <c r="D46" s="39" t="s">
        <v>13</v>
      </c>
      <c r="E46" s="40">
        <f ca="1">SUMIF(C29:E36,"* to Sat. Soils",B29:B36)</f>
        <v>0</v>
      </c>
      <c r="H46" s="39" t="s">
        <v>13</v>
      </c>
      <c r="I46" s="40">
        <f ca="1">K46</f>
        <v>0</v>
      </c>
      <c r="J46" s="39" t="s">
        <v>13</v>
      </c>
      <c r="K46" s="40">
        <f ca="1">E24-E46</f>
        <v>0</v>
      </c>
      <c r="M46" s="63" t="s">
        <v>5</v>
      </c>
      <c r="N46" s="139" t="s">
        <v>295</v>
      </c>
      <c r="O46" s="139"/>
      <c r="P46" s="139"/>
      <c r="Q46" s="139"/>
      <c r="R46" s="139"/>
      <c r="S46" s="139"/>
    </row>
    <row r="47" spans="1:19" ht="12.75" customHeight="1" x14ac:dyDescent="0.2">
      <c r="B47" s="39" t="s">
        <v>6</v>
      </c>
      <c r="C47" s="40">
        <f ca="1">SUMIF(C29:E36,"Impervious to *",B29:B36)</f>
        <v>0</v>
      </c>
      <c r="D47" s="39" t="s">
        <v>6</v>
      </c>
      <c r="E47" s="40">
        <f ca="1">SUMIF(C29:E36,"* to Impervious",B29:B36)</f>
        <v>0</v>
      </c>
      <c r="H47" s="39" t="s">
        <v>6</v>
      </c>
      <c r="I47" s="40">
        <f ca="1">K47</f>
        <v>0</v>
      </c>
      <c r="J47" s="39" t="s">
        <v>6</v>
      </c>
      <c r="K47" s="40">
        <f ca="1">E25-E47</f>
        <v>0</v>
      </c>
      <c r="M47" s="63" t="s">
        <v>13</v>
      </c>
      <c r="N47" s="139"/>
      <c r="O47" s="139"/>
      <c r="P47" s="139"/>
      <c r="Q47" s="139"/>
      <c r="R47" s="139"/>
      <c r="S47" s="139"/>
    </row>
    <row r="48" spans="1:19" ht="18" customHeight="1" x14ac:dyDescent="0.2">
      <c r="C48" s="13">
        <f ca="1">SUM(C43:C47)</f>
        <v>0</v>
      </c>
      <c r="D48" s="14" t="s">
        <v>7</v>
      </c>
      <c r="E48" s="13">
        <f ca="1">SUM(E43:E47)</f>
        <v>0</v>
      </c>
      <c r="F48" s="15"/>
      <c r="G48" s="15"/>
      <c r="H48" s="15"/>
      <c r="I48" s="13">
        <f ca="1">SUM(I43:I47)</f>
        <v>0</v>
      </c>
      <c r="J48" s="14" t="s">
        <v>7</v>
      </c>
      <c r="K48" s="13">
        <f ca="1">SUM(K43:K47)</f>
        <v>0</v>
      </c>
      <c r="L48" s="22"/>
      <c r="M48" s="63" t="s">
        <v>6</v>
      </c>
      <c r="N48" s="139"/>
      <c r="O48" s="139"/>
      <c r="P48" s="139"/>
      <c r="Q48" s="139"/>
      <c r="R48" s="139"/>
      <c r="S48" s="139"/>
    </row>
    <row r="49" spans="1:20" ht="18" customHeight="1" thickBot="1" x14ac:dyDescent="0.25">
      <c r="B49" s="16"/>
      <c r="C49" s="13"/>
      <c r="D49" s="14"/>
      <c r="E49" s="13"/>
      <c r="F49" s="15"/>
      <c r="G49" s="15"/>
      <c r="H49" s="15"/>
      <c r="I49" s="13"/>
      <c r="J49" s="14"/>
      <c r="K49" s="13"/>
      <c r="L49" s="22"/>
      <c r="N49" s="139"/>
      <c r="O49" s="139"/>
      <c r="P49" s="139"/>
      <c r="Q49" s="139"/>
      <c r="R49" s="139"/>
      <c r="S49" s="139"/>
    </row>
    <row r="50" spans="1:20" ht="15.75" customHeight="1" x14ac:dyDescent="0.2">
      <c r="A50" s="1" t="s">
        <v>225</v>
      </c>
      <c r="B50" s="147" t="s">
        <v>234</v>
      </c>
      <c r="C50" s="148"/>
      <c r="D50" s="62" t="s">
        <v>230</v>
      </c>
      <c r="E50" s="69"/>
      <c r="F50" s="70"/>
      <c r="G50" s="71"/>
      <c r="H50" s="76"/>
      <c r="I50" s="77"/>
      <c r="J50" s="78"/>
      <c r="K50" s="79"/>
      <c r="N50" s="21"/>
      <c r="O50" s="21"/>
      <c r="P50" s="21"/>
      <c r="Q50" s="21"/>
      <c r="R50" s="21"/>
      <c r="S50" s="21"/>
    </row>
    <row r="51" spans="1:20" ht="15.75" customHeight="1" x14ac:dyDescent="0.25">
      <c r="B51" s="149"/>
      <c r="C51" s="150"/>
      <c r="D51" s="68"/>
      <c r="E51" s="72"/>
      <c r="F51" s="73"/>
      <c r="G51" s="74"/>
      <c r="H51" s="80"/>
      <c r="I51" s="81"/>
      <c r="J51" s="82"/>
      <c r="K51" s="83"/>
      <c r="N51" s="139" t="s">
        <v>296</v>
      </c>
      <c r="O51" s="139"/>
      <c r="P51" s="139"/>
      <c r="Q51" s="139"/>
      <c r="R51" s="139"/>
      <c r="S51" s="139"/>
    </row>
    <row r="52" spans="1:20" ht="16.5" thickBot="1" x14ac:dyDescent="0.3">
      <c r="B52" s="151"/>
      <c r="C52" s="152"/>
      <c r="D52" s="68"/>
      <c r="E52" s="153" t="s">
        <v>41</v>
      </c>
      <c r="F52" s="154"/>
      <c r="G52" s="75"/>
      <c r="H52" s="155" t="s">
        <v>42</v>
      </c>
      <c r="I52" s="156"/>
      <c r="J52" s="156"/>
      <c r="K52" s="84"/>
      <c r="N52" s="139"/>
      <c r="O52" s="139"/>
      <c r="P52" s="139"/>
      <c r="Q52" s="139"/>
      <c r="R52" s="139"/>
      <c r="S52" s="139"/>
    </row>
    <row r="53" spans="1:20" x14ac:dyDescent="0.2">
      <c r="B53" s="65" t="s">
        <v>2</v>
      </c>
      <c r="C53" s="66" t="s">
        <v>1</v>
      </c>
      <c r="E53" s="89" t="s">
        <v>1</v>
      </c>
      <c r="F53" s="157"/>
      <c r="G53" s="158"/>
      <c r="H53" s="89" t="s">
        <v>1</v>
      </c>
      <c r="I53" s="46"/>
      <c r="J53" s="46"/>
      <c r="K53" s="85"/>
      <c r="N53" s="139"/>
      <c r="O53" s="139"/>
      <c r="P53" s="139"/>
      <c r="Q53" s="139"/>
      <c r="R53" s="139"/>
      <c r="S53" s="139"/>
    </row>
    <row r="54" spans="1:20" x14ac:dyDescent="0.2">
      <c r="B54" s="39" t="s">
        <v>3</v>
      </c>
      <c r="C54" s="34"/>
      <c r="E54" s="90" t="str">
        <f ca="1">IF(C54-E43=0,"",IF(C54-E43&lt;0,ABS(C54-E43),""))</f>
        <v/>
      </c>
      <c r="F54" s="141" t="str">
        <f ca="1">IF(E43=C54,"",IF(C54-E43&lt;0,"Forested Bypass Area",""))</f>
        <v/>
      </c>
      <c r="G54" s="142" t="e">
        <f ca="1">IF(C43=#REF!,"",IF(#REF!-C43&gt;0,"Forest Flow-through Area",IF(#REF!-C43&lt;0,"Forested Bypass Area","")))</f>
        <v>#REF!</v>
      </c>
      <c r="H54" s="90" t="str">
        <f ca="1">IF(C54-E43=0,"",IF(C54-E43&gt;0,C54-E43,""))</f>
        <v/>
      </c>
      <c r="I54" s="64" t="str">
        <f ca="1">IF(E43=C54,"",IF(C54-E43&gt;0,"Forest Flow-through Area",""))</f>
        <v/>
      </c>
      <c r="J54" s="46"/>
      <c r="K54" s="85"/>
      <c r="N54" s="21"/>
      <c r="O54" s="21"/>
      <c r="P54" s="21"/>
      <c r="Q54" s="21"/>
      <c r="R54" s="21"/>
      <c r="S54" s="21"/>
    </row>
    <row r="55" spans="1:20" x14ac:dyDescent="0.2">
      <c r="B55" s="39" t="s">
        <v>4</v>
      </c>
      <c r="C55" s="34"/>
      <c r="E55" s="90" t="str">
        <f t="shared" ref="E55:E58" ca="1" si="0">IF(C55-E44=0,"",IF(C55-E44&lt;0,ABS(C55-E44),""))</f>
        <v/>
      </c>
      <c r="F55" s="141" t="str">
        <f ca="1">IF(E44=C55,"",IF(C55-E44&lt;0,"Pasture Bypass Area",""))</f>
        <v/>
      </c>
      <c r="G55" s="142" t="e">
        <f ca="1">IF(C44=#REF!,"",IF(#REF!-C44&gt;0,"Forest Flow-through Area",IF(#REF!-C44&lt;0,"Forested Bypass Area","")))</f>
        <v>#REF!</v>
      </c>
      <c r="H55" s="90" t="str">
        <f t="shared" ref="H55:H58" ca="1" si="1">IF(C55-E44=0,"",IF(C55-E44&gt;0,C55-E44,""))</f>
        <v/>
      </c>
      <c r="I55" s="64" t="str">
        <f ca="1">IF(E44=C55,"",IF(C55-E44&gt;0,"Pasture Flow-through Area",""))</f>
        <v/>
      </c>
      <c r="J55" s="46"/>
      <c r="K55" s="85"/>
      <c r="L55" s="23"/>
      <c r="N55" s="139" t="s">
        <v>297</v>
      </c>
      <c r="O55" s="139"/>
      <c r="P55" s="139"/>
      <c r="Q55" s="139"/>
      <c r="R55" s="139"/>
      <c r="S55" s="139"/>
    </row>
    <row r="56" spans="1:20" x14ac:dyDescent="0.2">
      <c r="B56" s="39" t="s">
        <v>5</v>
      </c>
      <c r="C56" s="34"/>
      <c r="E56" s="90" t="str">
        <f t="shared" ca="1" si="0"/>
        <v/>
      </c>
      <c r="F56" s="141" t="str">
        <f ca="1">IF(E45=C56,"",IF(C56-E45&lt;0,"Grass Bypass Area",""))</f>
        <v/>
      </c>
      <c r="G56" s="142" t="e">
        <f ca="1">IF(C45=#REF!,"",IF(#REF!-C45&gt;0,"Forest Flow-through Area",IF(#REF!-C45&lt;0,"Forested Bypass Area","")))</f>
        <v>#REF!</v>
      </c>
      <c r="H56" s="90" t="str">
        <f t="shared" ca="1" si="1"/>
        <v/>
      </c>
      <c r="I56" s="64" t="str">
        <f ca="1">IF(E45=C56,"",IF(C56-E45&gt;0,"Grass Flow-through Area",""))</f>
        <v/>
      </c>
      <c r="J56" s="46"/>
      <c r="K56" s="85"/>
      <c r="N56" s="139"/>
      <c r="O56" s="139"/>
      <c r="P56" s="139"/>
      <c r="Q56" s="139"/>
      <c r="R56" s="139"/>
      <c r="S56" s="139"/>
    </row>
    <row r="57" spans="1:20" x14ac:dyDescent="0.2">
      <c r="B57" s="39" t="s">
        <v>13</v>
      </c>
      <c r="C57" s="34"/>
      <c r="E57" s="90" t="str">
        <f t="shared" ca="1" si="0"/>
        <v/>
      </c>
      <c r="F57" s="141" t="str">
        <f ca="1">IF(E46=C57,"",IF(C57-E46&lt;0,"Sat. Soils Bypass Area",""))</f>
        <v/>
      </c>
      <c r="G57" s="142" t="e">
        <f ca="1">IF(C46=#REF!,"",IF(#REF!-C46&gt;0,"Forest Flow-through Area",IF(#REF!-C46&lt;0,"Forested Bypass Area","")))</f>
        <v>#REF!</v>
      </c>
      <c r="H57" s="90" t="str">
        <f t="shared" ca="1" si="1"/>
        <v/>
      </c>
      <c r="I57" s="64" t="str">
        <f ca="1">IF(E46=C57,"",IF(C57-E46&gt;0,"Sat. Soils Flow-through Area",""))</f>
        <v/>
      </c>
      <c r="J57" s="46"/>
      <c r="K57" s="85"/>
      <c r="L57" s="24"/>
      <c r="N57" s="139"/>
      <c r="O57" s="139"/>
      <c r="P57" s="139"/>
      <c r="Q57" s="139"/>
      <c r="R57" s="139"/>
      <c r="S57" s="139"/>
    </row>
    <row r="58" spans="1:20" ht="13.5" thickBot="1" x14ac:dyDescent="0.25">
      <c r="B58" s="39" t="s">
        <v>6</v>
      </c>
      <c r="C58" s="34"/>
      <c r="E58" s="91" t="str">
        <f t="shared" ca="1" si="0"/>
        <v/>
      </c>
      <c r="F58" s="143" t="str">
        <f ca="1">IF(E47=C58,"",IF(C58-E47&lt;0,"Impervious Bypass Area",""))</f>
        <v/>
      </c>
      <c r="G58" s="144" t="e">
        <f ca="1">IF(C47=#REF!,"",IF(#REF!-C47&gt;0,"Forest Flow-through Area",IF(#REF!-C47&lt;0,"Forested Bypass Area","")))</f>
        <v>#REF!</v>
      </c>
      <c r="H58" s="91" t="str">
        <f t="shared" ca="1" si="1"/>
        <v/>
      </c>
      <c r="I58" s="86" t="str">
        <f ca="1">IF(E47=C58,"",IF(C58-E47&gt;0,"Impervious Flow-through Area",""))</f>
        <v/>
      </c>
      <c r="J58" s="87"/>
      <c r="K58" s="88"/>
      <c r="L58" s="20"/>
      <c r="N58" s="139"/>
      <c r="O58" s="139"/>
      <c r="P58" s="139"/>
      <c r="Q58" s="139"/>
      <c r="R58" s="139"/>
      <c r="S58" s="139"/>
    </row>
    <row r="59" spans="1:20" ht="18" customHeight="1" x14ac:dyDescent="0.2">
      <c r="E59" s="13"/>
      <c r="F59" s="25"/>
      <c r="G59" s="15"/>
      <c r="H59" s="55"/>
      <c r="I59" s="25"/>
      <c r="J59" s="56"/>
      <c r="K59" s="25"/>
      <c r="N59" s="21"/>
      <c r="O59" s="21"/>
      <c r="P59" s="21"/>
      <c r="Q59" s="21"/>
      <c r="R59" s="21"/>
      <c r="S59" s="21"/>
    </row>
    <row r="60" spans="1:20" ht="18" customHeight="1" x14ac:dyDescent="0.2">
      <c r="B60" s="41"/>
      <c r="C60" s="41"/>
      <c r="D60" s="41"/>
      <c r="E60" s="41"/>
      <c r="F60" s="41"/>
      <c r="G60" s="41"/>
      <c r="H60" s="41"/>
      <c r="I60" s="41"/>
      <c r="J60" s="41"/>
      <c r="K60" s="41"/>
      <c r="N60" s="139" t="s">
        <v>298</v>
      </c>
      <c r="O60" s="139"/>
      <c r="P60" s="139"/>
      <c r="Q60" s="139"/>
      <c r="R60" s="139"/>
      <c r="S60" s="139"/>
      <c r="T60" s="139"/>
    </row>
    <row r="61" spans="1:20" ht="18" customHeight="1" x14ac:dyDescent="0.25">
      <c r="A61" s="1" t="s">
        <v>227</v>
      </c>
      <c r="B61" s="59" t="str">
        <f>IF(G5="Western WA","Modeled (Input for MGSFlood)","Modeled (Input for StormShed3G)")</f>
        <v>Modeled (Input for StormShed3G)</v>
      </c>
      <c r="C61" s="18"/>
      <c r="D61" s="60"/>
      <c r="E61" s="60"/>
      <c r="F61" s="60"/>
      <c r="G61" s="18"/>
      <c r="H61" s="18"/>
      <c r="I61" s="18"/>
      <c r="J61" s="18"/>
      <c r="K61" s="18"/>
      <c r="N61" s="139"/>
      <c r="O61" s="139"/>
      <c r="P61" s="139"/>
      <c r="Q61" s="139"/>
      <c r="R61" s="139"/>
      <c r="S61" s="139"/>
      <c r="T61" s="139"/>
    </row>
    <row r="62" spans="1:20" ht="18" customHeight="1" x14ac:dyDescent="0.2">
      <c r="A62" s="1" t="s">
        <v>231</v>
      </c>
      <c r="B62" s="26" t="s">
        <v>0</v>
      </c>
      <c r="C62" s="67" t="s">
        <v>1</v>
      </c>
      <c r="D62" s="43" t="s">
        <v>38</v>
      </c>
      <c r="E62" s="93" t="s">
        <v>1</v>
      </c>
      <c r="F62" s="26" t="s">
        <v>2</v>
      </c>
      <c r="G62" s="28" t="s">
        <v>1</v>
      </c>
      <c r="H62" s="94" t="s">
        <v>37</v>
      </c>
      <c r="I62" s="95" t="s">
        <v>1</v>
      </c>
      <c r="J62" s="43" t="s">
        <v>38</v>
      </c>
      <c r="K62" s="93" t="s">
        <v>1</v>
      </c>
      <c r="N62" s="139"/>
      <c r="O62" s="139"/>
      <c r="P62" s="139"/>
      <c r="Q62" s="139"/>
      <c r="R62" s="139"/>
      <c r="S62" s="139"/>
      <c r="T62" s="139"/>
    </row>
    <row r="63" spans="1:20" x14ac:dyDescent="0.2">
      <c r="B63" s="29" t="s">
        <v>3</v>
      </c>
      <c r="C63" s="30">
        <f ca="1">C43</f>
        <v>0</v>
      </c>
      <c r="D63" s="44" t="s">
        <v>3</v>
      </c>
      <c r="E63" s="45" t="str">
        <f ca="1">IF(H54&gt;0,H54,"")</f>
        <v/>
      </c>
      <c r="F63" s="27" t="s">
        <v>3</v>
      </c>
      <c r="G63" s="30">
        <f ca="1">IF(H54="",C54,C54-H54)</f>
        <v>0</v>
      </c>
      <c r="H63" s="96" t="s">
        <v>3</v>
      </c>
      <c r="I63" s="97" t="str">
        <f ca="1">IF(E54&gt;0,E54,"")</f>
        <v/>
      </c>
      <c r="J63" s="44" t="s">
        <v>3</v>
      </c>
      <c r="K63" s="45" t="str">
        <f ca="1">IF(H54&gt;0,H54,"")</f>
        <v/>
      </c>
      <c r="N63" s="139"/>
      <c r="O63" s="139"/>
      <c r="P63" s="139"/>
      <c r="Q63" s="139"/>
      <c r="R63" s="139"/>
      <c r="S63" s="139"/>
      <c r="T63" s="139"/>
    </row>
    <row r="64" spans="1:20" x14ac:dyDescent="0.2">
      <c r="B64" s="29" t="s">
        <v>4</v>
      </c>
      <c r="C64" s="30">
        <f t="shared" ref="C64:C67" ca="1" si="2">C44</f>
        <v>0</v>
      </c>
      <c r="D64" s="44" t="s">
        <v>4</v>
      </c>
      <c r="E64" s="45" t="str">
        <f t="shared" ref="E64:E67" ca="1" si="3">IF(H55&gt;0,H55,"")</f>
        <v/>
      </c>
      <c r="F64" s="27" t="s">
        <v>4</v>
      </c>
      <c r="G64" s="30">
        <f t="shared" ref="G64:G67" ca="1" si="4">IF(H55="",C55,C55-H55)</f>
        <v>0</v>
      </c>
      <c r="H64" s="96" t="s">
        <v>4</v>
      </c>
      <c r="I64" s="97" t="str">
        <f t="shared" ref="I64:I67" ca="1" si="5">IF(E55&gt;0,E55,"")</f>
        <v/>
      </c>
      <c r="J64" s="44" t="s">
        <v>4</v>
      </c>
      <c r="K64" s="45" t="str">
        <f t="shared" ref="K64:K67" ca="1" si="6">IF(H55&gt;0,H55,"")</f>
        <v/>
      </c>
      <c r="N64" s="139"/>
      <c r="O64" s="139"/>
      <c r="P64" s="139"/>
      <c r="Q64" s="139"/>
      <c r="R64" s="139"/>
      <c r="S64" s="139"/>
      <c r="T64" s="139"/>
    </row>
    <row r="65" spans="1:21" x14ac:dyDescent="0.2">
      <c r="B65" s="29" t="s">
        <v>5</v>
      </c>
      <c r="C65" s="30">
        <f t="shared" ca="1" si="2"/>
        <v>0</v>
      </c>
      <c r="D65" s="44" t="s">
        <v>5</v>
      </c>
      <c r="E65" s="45" t="str">
        <f t="shared" ca="1" si="3"/>
        <v/>
      </c>
      <c r="F65" s="27" t="s">
        <v>5</v>
      </c>
      <c r="G65" s="30">
        <f t="shared" ca="1" si="4"/>
        <v>0</v>
      </c>
      <c r="H65" s="96" t="s">
        <v>5</v>
      </c>
      <c r="I65" s="97" t="str">
        <f t="shared" ca="1" si="5"/>
        <v/>
      </c>
      <c r="J65" s="44" t="s">
        <v>5</v>
      </c>
      <c r="K65" s="45" t="str">
        <f t="shared" ca="1" si="6"/>
        <v/>
      </c>
      <c r="N65" s="139"/>
      <c r="O65" s="139"/>
      <c r="P65" s="139"/>
      <c r="Q65" s="139"/>
      <c r="R65" s="139"/>
      <c r="S65" s="139"/>
      <c r="T65" s="139"/>
    </row>
    <row r="66" spans="1:21" x14ac:dyDescent="0.2">
      <c r="B66" s="29" t="s">
        <v>13</v>
      </c>
      <c r="C66" s="30">
        <f t="shared" ca="1" si="2"/>
        <v>0</v>
      </c>
      <c r="D66" s="44" t="s">
        <v>13</v>
      </c>
      <c r="E66" s="45" t="str">
        <f t="shared" ca="1" si="3"/>
        <v/>
      </c>
      <c r="F66" s="27" t="s">
        <v>13</v>
      </c>
      <c r="G66" s="30">
        <f t="shared" ca="1" si="4"/>
        <v>0</v>
      </c>
      <c r="H66" s="96" t="s">
        <v>13</v>
      </c>
      <c r="I66" s="97" t="str">
        <f t="shared" ca="1" si="5"/>
        <v/>
      </c>
      <c r="J66" s="44" t="s">
        <v>13</v>
      </c>
      <c r="K66" s="45" t="str">
        <f t="shared" ca="1" si="6"/>
        <v/>
      </c>
      <c r="N66" s="139"/>
      <c r="O66" s="139"/>
      <c r="P66" s="139"/>
      <c r="Q66" s="139"/>
      <c r="R66" s="139"/>
      <c r="S66" s="139"/>
      <c r="T66" s="139"/>
    </row>
    <row r="67" spans="1:21" ht="13.15" customHeight="1" x14ac:dyDescent="0.2">
      <c r="B67" s="29" t="s">
        <v>6</v>
      </c>
      <c r="C67" s="30">
        <f t="shared" ca="1" si="2"/>
        <v>0</v>
      </c>
      <c r="D67" s="44" t="s">
        <v>6</v>
      </c>
      <c r="E67" s="45" t="str">
        <f t="shared" ca="1" si="3"/>
        <v/>
      </c>
      <c r="F67" s="27" t="s">
        <v>6</v>
      </c>
      <c r="G67" s="30">
        <f t="shared" ca="1" si="4"/>
        <v>0</v>
      </c>
      <c r="H67" s="96" t="s">
        <v>6</v>
      </c>
      <c r="I67" s="97" t="str">
        <f t="shared" ca="1" si="5"/>
        <v/>
      </c>
      <c r="J67" s="44" t="s">
        <v>6</v>
      </c>
      <c r="K67" s="45" t="str">
        <f t="shared" ca="1" si="6"/>
        <v/>
      </c>
      <c r="N67" s="139" t="s">
        <v>299</v>
      </c>
      <c r="O67" s="139"/>
      <c r="P67" s="139"/>
      <c r="Q67" s="139"/>
      <c r="R67" s="139"/>
      <c r="S67" s="139"/>
      <c r="T67" s="139"/>
      <c r="U67" s="139"/>
    </row>
    <row r="68" spans="1:21" ht="12.75" customHeight="1" x14ac:dyDescent="0.2">
      <c r="C68" s="23">
        <f ca="1">SUM(C63:C67)</f>
        <v>0</v>
      </c>
      <c r="D68" s="92" t="str">
        <f ca="1">IF(SUM(H54:H58)&gt;0,"+","")</f>
        <v/>
      </c>
      <c r="E68" s="13" t="str">
        <f ca="1">IF(SUM(E63:E67)&gt;0,SUM(E63:E67),"")</f>
        <v/>
      </c>
      <c r="F68" s="14" t="s">
        <v>7</v>
      </c>
      <c r="G68" s="13">
        <f ca="1">SUM(G63:G67)</f>
        <v>0</v>
      </c>
      <c r="H68" s="14" t="str">
        <f ca="1">IF(SUM(E54:E58)&gt;0,"+","")</f>
        <v/>
      </c>
      <c r="I68" s="13" t="str">
        <f ca="1">IF(SUM(I63:I67)&gt;0,(SUM(I63:I67)),"")</f>
        <v/>
      </c>
      <c r="J68" s="14" t="str">
        <f ca="1">IF(SUM(H54:H58)&gt;0,"+","")</f>
        <v/>
      </c>
      <c r="K68" s="13" t="str">
        <f ca="1">IF(SUM(K63:K67)&gt;0,SUM(K63:K67),"")</f>
        <v/>
      </c>
      <c r="N68" s="139"/>
      <c r="O68" s="139"/>
      <c r="P68" s="139"/>
      <c r="Q68" s="139"/>
      <c r="R68" s="139"/>
      <c r="S68" s="139"/>
      <c r="T68" s="139"/>
      <c r="U68" s="139"/>
    </row>
    <row r="69" spans="1:21" ht="12.75" customHeight="1" x14ac:dyDescent="0.2">
      <c r="B69" s="31"/>
      <c r="D69" s="15"/>
      <c r="E69" s="15"/>
      <c r="F69" s="15"/>
      <c r="G69" s="31"/>
      <c r="H69" s="25"/>
      <c r="I69" s="15"/>
      <c r="J69" s="32"/>
      <c r="K69" s="25"/>
      <c r="N69" s="139"/>
      <c r="O69" s="139"/>
      <c r="P69" s="139"/>
      <c r="Q69" s="139"/>
      <c r="R69" s="139"/>
      <c r="S69" s="139"/>
      <c r="T69" s="139"/>
      <c r="U69" s="139"/>
    </row>
    <row r="70" spans="1:21" ht="12.75" customHeight="1" x14ac:dyDescent="0.2">
      <c r="A70" s="103" t="str">
        <f>IF(OR(F7="Detention Vault",F7="Detention Tank",F7="Infiltration Trench",F7="Infiltration Vault",F7=""),"Choose N/A ----------------------------------------------------------------------------------------------------------------------&gt;",IF(G5="Western WA","Was the detention BMP footprint represented in the above MGSFlood inputs?","Was the detention BMP footprint represented in the above StormShed3G inputs?"))</f>
        <v>Choose N/A ----------------------------------------------------------------------------------------------------------------------&gt;</v>
      </c>
      <c r="B70" s="100"/>
      <c r="C70" s="100"/>
      <c r="D70" s="100"/>
      <c r="E70" s="100"/>
      <c r="K70" s="134" t="s">
        <v>306</v>
      </c>
      <c r="L70" s="107" t="str">
        <f>IF(AND(OR(ISBLANK(K70),K70="N/A"),OR(F7="Detention Pond",F7="Combined Wet/Detention Pond",F7="Combined Stormwater Treatment Wetland/Detention Pond",F7="Infiltration Pond")),"      &lt;--Choose YES or NO",IF(AND(D9="YES",K70="YES",OR(F7="Detention Pond",F7="Combined Wet/Detention Pond",F7="Combined Stormwater Treatment Wetland/Detention Pond",F7="Infiltration Pond")),"  &lt;--Choose NO",""))</f>
        <v/>
      </c>
      <c r="N70" s="139"/>
      <c r="O70" s="139"/>
      <c r="P70" s="139"/>
      <c r="Q70" s="139"/>
      <c r="R70" s="139"/>
      <c r="S70" s="139"/>
      <c r="T70" s="139"/>
      <c r="U70" s="139"/>
    </row>
    <row r="71" spans="1:21" ht="14.25" x14ac:dyDescent="0.2">
      <c r="A71" s="131" t="str">
        <f>IF(AND(D9="NO",K70="NO",OR(F7="Detention Pond",F7="Combined Wet/Detention Pond",F7="Combined Stormwater Treatment Wetland/Detention Pond",F7="Infiltration Pond")),"  !!ERROR!!   See below for 2nd modeling iteration requirement which includes the detention BMP footprint.","")</f>
        <v/>
      </c>
      <c r="B71" s="100"/>
      <c r="C71" s="100"/>
      <c r="D71" s="100"/>
      <c r="E71" s="100"/>
      <c r="G71" s="107"/>
      <c r="H71" s="100"/>
      <c r="I71" s="100"/>
      <c r="N71" s="139"/>
      <c r="O71" s="139"/>
      <c r="P71" s="139"/>
      <c r="Q71" s="139"/>
      <c r="R71" s="139"/>
      <c r="S71" s="139"/>
      <c r="T71" s="139"/>
      <c r="U71" s="139"/>
    </row>
    <row r="72" spans="1:21" ht="15" customHeight="1" x14ac:dyDescent="0.2">
      <c r="A72" s="145" t="str">
        <f>IF(OR(F7="Detention Vault",F7="Detention Tank",F7="Infiltration Vault"),"Have Approvals by the WSDOT Region Hydraulics Office and Local Area Maintenance Superintendent been obtained for an underground detention vault or tank?","Choose N/A ----------------------------------------------------------------------------------------------------------------------&gt;")</f>
        <v>Choose N/A ----------------------------------------------------------------------------------------------------------------------&gt;</v>
      </c>
      <c r="B72" s="145"/>
      <c r="C72" s="145"/>
      <c r="D72" s="145"/>
      <c r="E72" s="145"/>
      <c r="F72" s="145"/>
      <c r="G72" s="145"/>
      <c r="H72" s="145"/>
      <c r="I72" s="145"/>
      <c r="J72" s="145"/>
      <c r="K72" s="134"/>
      <c r="L72" s="107" t="str">
        <f>IF(AND(OR(ISBLANK(K72),K72="N/A"),OR(F7="Detention Vault",F7="Detention Tank",F7="Infiltration Vault")),"      &lt;--Choose YES or NO","")</f>
        <v/>
      </c>
      <c r="N72" s="139"/>
      <c r="O72" s="139"/>
      <c r="P72" s="139"/>
      <c r="Q72" s="139"/>
      <c r="R72" s="139"/>
      <c r="S72" s="139"/>
      <c r="T72" s="139"/>
      <c r="U72" s="139"/>
    </row>
    <row r="73" spans="1:21" ht="15" customHeight="1" x14ac:dyDescent="0.2">
      <c r="A73" s="145"/>
      <c r="B73" s="145"/>
      <c r="C73" s="145"/>
      <c r="D73" s="145"/>
      <c r="E73" s="145"/>
      <c r="F73" s="145"/>
      <c r="G73" s="145"/>
      <c r="H73" s="145"/>
      <c r="I73" s="145"/>
      <c r="J73" s="145"/>
      <c r="L73" s="107"/>
      <c r="N73" s="139"/>
      <c r="O73" s="139"/>
      <c r="P73" s="139"/>
      <c r="Q73" s="139"/>
      <c r="R73" s="139"/>
      <c r="S73" s="139"/>
      <c r="T73" s="139"/>
      <c r="U73" s="139"/>
    </row>
    <row r="74" spans="1:21" ht="15" customHeight="1" x14ac:dyDescent="0.25">
      <c r="A74" s="16" t="str">
        <f>IF(AND(OR(F7="Infiltration Vault",F7="Detention Tank",F7="Detention Vault"),K72="NO"),"ERROR! Approvals listed above are required before proceeding with design of detention vault, infiltration vault, or detention tank.  Otherwise, choose a different detention BMP.","")</f>
        <v/>
      </c>
      <c r="K74" s="101"/>
      <c r="N74" s="139"/>
      <c r="O74" s="139"/>
      <c r="P74" s="139"/>
      <c r="Q74" s="139"/>
      <c r="R74" s="139"/>
      <c r="S74" s="139"/>
      <c r="T74" s="139"/>
      <c r="U74" s="139"/>
    </row>
    <row r="75" spans="1:21" ht="15" customHeight="1" x14ac:dyDescent="0.2">
      <c r="A75" s="104" t="str">
        <f ca="1">IF(AND(SUM(H54:H58)&gt;0,OR(AND(F7="Infiltration Pond",K70="YES"),OR(F7="Infiltration Trench",F7="Infiltration Vault"))),IF(G5="Western WA","Will the infiltration BMP have a surface discharge before the 50-year storm event?","Will the infiltration BMP have a surface discharge before the 25-year storm event?"),"Choose N/A ----------------------------------------------------------------------------------------------------------------------&gt;")</f>
        <v>Choose N/A ----------------------------------------------------------------------------------------------------------------------&gt;</v>
      </c>
      <c r="K75" s="135"/>
      <c r="L75" s="136" t="str">
        <f ca="1">IF(AND(A75="Choose N/A ----------------------------------------------------------------------------------------------------------------------&gt;",K75="N/A"),"",IF(AND(A75="Choose N/A ----------------------------------------------------------------------------------------------------------------------&gt;",OR(K75="YES",K75="NO")),"   &lt;---Choose N/A",IF(OR(F7="Infiltration Pond",F7="Infiltration Trench",F7="Infiltration Vault"),IF(K75="N/A","   &lt;---Choose YES or NO",""),"")))</f>
        <v/>
      </c>
      <c r="N75" s="139"/>
      <c r="O75" s="139"/>
      <c r="P75" s="139"/>
      <c r="Q75" s="139"/>
      <c r="R75" s="139"/>
      <c r="S75" s="139"/>
      <c r="T75" s="139"/>
      <c r="U75" s="139"/>
    </row>
    <row r="76" spans="1:21" ht="15" customHeight="1" x14ac:dyDescent="0.25">
      <c r="A76" s="16"/>
      <c r="K76" s="101"/>
      <c r="N76" s="139"/>
      <c r="O76" s="139"/>
      <c r="P76" s="139"/>
      <c r="Q76" s="139"/>
      <c r="R76" s="139"/>
      <c r="S76" s="139"/>
      <c r="T76" s="139"/>
      <c r="U76" s="139"/>
    </row>
    <row r="77" spans="1:21" ht="15" customHeight="1" x14ac:dyDescent="0.2">
      <c r="A77" s="99" t="str">
        <f ca="1">IF(AND(SUM(H54:H58)&gt;0,OR(F7="Infiltration Vault",F7="Infiltration Trench",F7="Infiltration Pond"),K75="NO"),"",IF(AND(SUM(H54:H58)&gt;0,OR(K70="YES",AND(K70="N/A",K72="N/A",K75="YES",F7="Infiltration Trench"),AND(K70="N/A",K72="YES",K75="YES",F7="Infiltration Vault"),AND(F7="Detention Vault",K72="YES"),AND(F7="Detention Tank",K72="YES"))),"50% Rule Check",""))</f>
        <v/>
      </c>
      <c r="B77" s="21"/>
      <c r="C77" s="21"/>
      <c r="D77" s="21"/>
      <c r="E77" s="21"/>
      <c r="F77" s="21"/>
      <c r="G77" s="21"/>
      <c r="H77" s="21"/>
      <c r="I77" s="16"/>
      <c r="K77" s="16"/>
      <c r="N77" s="139" t="s">
        <v>300</v>
      </c>
      <c r="O77" s="139"/>
      <c r="P77" s="139"/>
      <c r="Q77" s="139"/>
      <c r="R77" s="139"/>
      <c r="S77" s="139"/>
      <c r="T77" s="139"/>
    </row>
    <row r="78" spans="1:21" ht="15" x14ac:dyDescent="0.2">
      <c r="A78" s="104" t="str">
        <f ca="1">IF(AND(SUM(H54:H58)&gt;0,OR(F7="Infiltration Vault",F7="Infiltration Trench",F7="Infiltration Pond"),K75="NO"),"",IF(AND(SUM(H54:H58)&gt;0,OR(K70="YES",AND(K70="N/A",K72="N/A",K75="YES",F7="Infiltration Trench"),AND(K70="N/A",K72="YES",K75="YES",F7="Infiltration Vault"),AND(F7="Detention Vault",K72="YES"),AND(F7="Detention Tank",K72="YES"))),"100year undetained flow rate (cfs) from area receiving flow control = ","LEAVE BLANK -------------------------------------------------------------------------------------------------&gt;"))</f>
        <v>LEAVE BLANK -------------------------------------------------------------------------------------------------&gt;</v>
      </c>
      <c r="B78" s="21"/>
      <c r="C78" s="21"/>
      <c r="D78" s="21"/>
      <c r="E78" s="21"/>
      <c r="K78" s="108"/>
      <c r="L78" s="98" t="str">
        <f ca="1">IF(AND(SUM(H54:H58)&gt;0,OR(F7="Infiltration Vault",F7="Infiltration Trench",F7="Infiltration Pond"),K75="NO"),"",IF(AND(OR(K78&lt;=0,ISBLANK(K78)),SUM(H54:H58)&gt;0,OR(AND(OR(F7="Detention Pond",F7="Combined Wet/Detention Pond",F7="Combined Stormwater Treatment Wetland/Detention Pond",F7="Infiltration Pond"),K70="YES"),AND(K70="N/A",K72="N/A",K75="YES",F7="Infiltration Trench"),AND(K70="N/A",K72="YES",K75="YES",F7="Infiltration Vault"),AND(OR(F7="Detention Vault",F7="Detention Tank"),K72="YES"))),"&lt;--Input flow rate",""))</f>
        <v/>
      </c>
      <c r="N78" s="139"/>
      <c r="O78" s="139"/>
      <c r="P78" s="139"/>
      <c r="Q78" s="139"/>
      <c r="R78" s="139"/>
      <c r="S78" s="139"/>
      <c r="T78" s="139"/>
    </row>
    <row r="79" spans="1:21" ht="15" x14ac:dyDescent="0.2">
      <c r="A79" s="104" t="str">
        <f ca="1">IF(AND(SUM(H54:H58)&gt;0,OR(F7="Infiltration Vault",F7="Infiltration Trench",F7="Infiltration Pond"),K75="NO"),"",IF(AND(SUM(H54:H58)&gt;0,OR(K70="YES",AND(K70="N/A",K72="N/A",K75="YES",F7="Infiltration Trench"),AND(K70="N/A",K72="YES",K75="YES",F7="Infiltration Vault"),AND(F7="Detention Vault",K72="YES"),AND(F7="Detention Tank",K72="YES"))),"100year undetained flow rate (cfs) from flow through area =","LEAVE BLANK -------------------------------------------------------------------------------------------------&gt;"))</f>
        <v>LEAVE BLANK -------------------------------------------------------------------------------------------------&gt;</v>
      </c>
      <c r="B79" s="21"/>
      <c r="C79" s="21"/>
      <c r="D79" s="21"/>
      <c r="E79" s="21"/>
      <c r="K79" s="108"/>
      <c r="L79" s="98" t="str">
        <f ca="1">IF(AND(SUM(H54:H58)&gt;0,OR(F7="Infiltration Vault",F7="Infiltration Trench",F7="Infiltration Pond"),K75="NO"),"",IF(AND(OR(K79&lt;=0,ISBLANK(K79)),SUM(H54:H58)&gt;0,OR(AND(OR(F7="Detention Pond",F7="Combined Wet/Detention Pond",F7="Combined Stormwater Treatment Wetland/Detention Pond",F7="Infiltration Pond"),K70="YES"),AND(K70="N/A",K72="N/A",K75="YES",F7="Infiltration Trench"),AND(K70="N/A",K72="YES",K75="YES",F7="Infiltration Vault"),AND(OR(F7="Detention Vault",F7="Detention Tank"),K72="YES"))),"&lt;--Input flow rate",""))</f>
        <v/>
      </c>
      <c r="N79" s="139"/>
      <c r="O79" s="139"/>
      <c r="P79" s="139"/>
      <c r="Q79" s="139"/>
      <c r="R79" s="139"/>
      <c r="S79" s="139"/>
      <c r="T79" s="139"/>
    </row>
    <row r="80" spans="1:21" ht="15" customHeight="1" x14ac:dyDescent="0.2">
      <c r="A80" s="146" t="str">
        <f ca="1">IF(AND(SUM(H54:H58)&gt;0,OR(F7="Infiltration Vault",F7="Infiltration Trench",F7="Infiltration Pond"),K75="NO"),"",IF(AND(SUM(H54:H58)&gt;0,OR(K70="YES",AND(K70="N/A",K72="N/A",K75="YES",F7="Infiltration Trench"),AND(K70="N/A",K72="YES",K75="YES",F7="Infiltration Vault"),AND(F7="Detention Vault",K72="YES"),AND(F7="Detention Tank",K72="YES"))),IF(OR(ISBLANK(K78),ISBLANK(K79)),"Input flow rate for above",IF(K79&gt;0.5*K78,"The 50% rule check failed.  The flows generated by the flow through area exceeds the 50% rule.  Please reduce the flow through area or increase the amount of area receiving flow control.","The flow through area meets the 50% rule.")),""))</f>
        <v/>
      </c>
      <c r="B80" s="146"/>
      <c r="C80" s="146"/>
      <c r="D80" s="146"/>
      <c r="E80" s="146"/>
      <c r="F80" s="146"/>
      <c r="G80" s="146"/>
      <c r="H80" s="146"/>
      <c r="I80" s="146"/>
      <c r="J80" s="146"/>
      <c r="K80" s="146"/>
      <c r="L80" s="42"/>
      <c r="N80" s="139"/>
      <c r="O80" s="139"/>
      <c r="P80" s="139"/>
      <c r="Q80" s="139"/>
      <c r="R80" s="139"/>
      <c r="S80" s="139"/>
      <c r="T80" s="139"/>
    </row>
    <row r="81" spans="1:20" ht="15" customHeight="1" x14ac:dyDescent="0.2">
      <c r="A81" s="146"/>
      <c r="B81" s="146"/>
      <c r="C81" s="146"/>
      <c r="D81" s="146"/>
      <c r="E81" s="146"/>
      <c r="F81" s="146"/>
      <c r="G81" s="146"/>
      <c r="H81" s="146"/>
      <c r="I81" s="146"/>
      <c r="J81" s="146"/>
      <c r="K81" s="146"/>
      <c r="L81" s="42"/>
      <c r="N81" s="139"/>
      <c r="O81" s="139"/>
      <c r="P81" s="139"/>
      <c r="Q81" s="139"/>
      <c r="R81" s="139"/>
      <c r="S81" s="139"/>
      <c r="T81" s="139"/>
    </row>
    <row r="82" spans="1:20" ht="15" customHeight="1" x14ac:dyDescent="0.2">
      <c r="A82" s="61" t="str">
        <f>IF(OR(F7="Detention Tank",F7="Detention Vault",F7="Infiltration Trench",F7="Infiltration Vault"),"","The designer should produce at least two iterations of this spreadsheet.  The intent of the first iteration is to")</f>
        <v>The designer should produce at least two iterations of this spreadsheet.  The intent of the first iteration is to</v>
      </c>
      <c r="B82" s="21"/>
      <c r="C82" s="21"/>
      <c r="D82" s="21"/>
      <c r="E82" s="21"/>
      <c r="F82" s="21"/>
      <c r="G82" s="21"/>
      <c r="H82" s="21"/>
      <c r="I82" s="21"/>
      <c r="K82" s="21"/>
      <c r="L82" s="42"/>
      <c r="N82" s="139"/>
      <c r="O82" s="139"/>
      <c r="P82" s="139"/>
      <c r="Q82" s="139"/>
      <c r="R82" s="139"/>
      <c r="S82" s="139"/>
      <c r="T82" s="139"/>
    </row>
    <row r="83" spans="1:20" ht="15" x14ac:dyDescent="0.2">
      <c r="A83" s="61" t="str">
        <f>IF(OR(F7="Detention Tank",F7="Detention Vault",F7="Infiltration Trench",F7="Infiltration Vault"),"","estimate the size of the detention BMP footprint and determine if the design meets flow control standards.  The")</f>
        <v>estimate the size of the detention BMP footprint and determine if the design meets flow control standards.  The</v>
      </c>
      <c r="L83" s="98"/>
      <c r="N83" s="139"/>
      <c r="O83" s="139"/>
      <c r="P83" s="139"/>
      <c r="Q83" s="139"/>
      <c r="R83" s="139"/>
      <c r="S83" s="139"/>
      <c r="T83" s="139"/>
    </row>
    <row r="84" spans="1:20" ht="15" x14ac:dyDescent="0.2">
      <c r="A84" s="61" t="str">
        <f>IF(OR(F7="Detention Tank",F7="Detention Vault",F7="Infiltration Trench",F7="Infiltration Vault"),"","second iteration would create a separate subbasin to account for the BMP footprint and associated land cover")</f>
        <v>second iteration would create a separate subbasin to account for the BMP footprint and associated land cover</v>
      </c>
      <c r="L84" s="42"/>
      <c r="N84" s="139"/>
      <c r="O84" s="139"/>
      <c r="P84" s="139"/>
      <c r="Q84" s="139"/>
      <c r="R84" s="139"/>
      <c r="S84" s="139"/>
      <c r="T84" s="139"/>
    </row>
    <row r="85" spans="1:20" ht="15" x14ac:dyDescent="0.2">
      <c r="A85" s="61" t="str">
        <f>IF(OR(F7="Detention Tank",F7="Detention Vault",F7="Infiltration Trench",F7="Infiltration Vault"),"","conversions produced from the first model run.  The resulting MGSFlood or StormShed3G inputs from the second ")</f>
        <v xml:space="preserve">conversions produced from the first model run.  The resulting MGSFlood or StormShed3G inputs from the second </v>
      </c>
      <c r="L85" s="98"/>
      <c r="N85" s="139"/>
      <c r="O85" s="139"/>
      <c r="P85" s="139"/>
      <c r="Q85" s="139"/>
      <c r="R85" s="139"/>
      <c r="S85" s="139"/>
      <c r="T85" s="139"/>
    </row>
    <row r="86" spans="1:20" ht="13.15" customHeight="1" x14ac:dyDescent="0.2">
      <c r="A86" s="61" t="str">
        <f>IF(OR(F7="Detention Tank",F7="Detention Vault",F7="Infiltration Trench",F7="Infiltration Vault"),"","iteration would be used to determine if the BMP footprint is still large enough and if it still meets flow control standards.")</f>
        <v>iteration would be used to determine if the BMP footprint is still large enough and if it still meets flow control standards.</v>
      </c>
      <c r="L86" s="98"/>
      <c r="N86" s="139"/>
      <c r="O86" s="139"/>
      <c r="P86" s="139"/>
      <c r="Q86" s="139"/>
      <c r="R86" s="139"/>
      <c r="S86" s="139"/>
      <c r="T86" s="139"/>
    </row>
    <row r="87" spans="1:20" ht="13.15" customHeight="1" x14ac:dyDescent="0.2">
      <c r="L87" s="98"/>
      <c r="N87" s="21"/>
      <c r="O87" s="21"/>
      <c r="P87" s="21"/>
      <c r="Q87" s="21"/>
      <c r="R87" s="21"/>
      <c r="S87" s="21"/>
      <c r="T87" s="21"/>
    </row>
    <row r="88" spans="1:20" ht="13.15" customHeight="1" x14ac:dyDescent="0.2">
      <c r="A88" s="140" t="str">
        <f>IF(AND(OR(F7="Detention Pond",F7="Combined Wet/Detention Pond",F7="Combined Stormwater Treatment Wetland/Detention Pond",F7="Infiltration Pond"),D9="YES"),"This is your first iteration.  Please rename this TAB as Iteration #1.  Copy this completed tab and rename the copied tab as Iteration #2 to start the second iteration adding in the detention BMP footprint land cover changes.","")</f>
        <v/>
      </c>
      <c r="B88" s="140"/>
      <c r="C88" s="140"/>
      <c r="D88" s="140"/>
      <c r="E88" s="140"/>
      <c r="F88" s="140"/>
      <c r="G88" s="140"/>
      <c r="H88" s="140"/>
      <c r="I88" s="140"/>
      <c r="J88" s="140"/>
      <c r="K88" s="21"/>
      <c r="L88" s="98"/>
      <c r="N88" s="21"/>
      <c r="O88" s="21"/>
      <c r="P88" s="21"/>
      <c r="Q88" s="21"/>
      <c r="R88" s="21"/>
      <c r="S88" s="21"/>
      <c r="T88" s="21"/>
    </row>
    <row r="89" spans="1:20" ht="12.75" customHeight="1" x14ac:dyDescent="0.2">
      <c r="A89" s="140"/>
      <c r="B89" s="140"/>
      <c r="C89" s="140"/>
      <c r="D89" s="140"/>
      <c r="E89" s="140"/>
      <c r="F89" s="140"/>
      <c r="G89" s="140"/>
      <c r="H89" s="140"/>
      <c r="I89" s="140"/>
      <c r="J89" s="140"/>
      <c r="K89" s="21"/>
      <c r="N89" s="21"/>
      <c r="O89" s="21"/>
      <c r="P89" s="21"/>
      <c r="Q89" s="21"/>
      <c r="R89" s="21"/>
      <c r="S89" s="21"/>
      <c r="T89" s="21"/>
    </row>
    <row r="90" spans="1:20" x14ac:dyDescent="0.2">
      <c r="A90" s="140"/>
      <c r="B90" s="140"/>
      <c r="C90" s="140"/>
      <c r="D90" s="140"/>
      <c r="E90" s="140"/>
      <c r="F90" s="140"/>
      <c r="G90" s="140"/>
      <c r="H90" s="140"/>
      <c r="I90" s="140"/>
      <c r="J90" s="140"/>
      <c r="K90" s="21"/>
      <c r="N90" s="21"/>
      <c r="O90" s="21"/>
      <c r="P90" s="21"/>
      <c r="Q90" s="21"/>
      <c r="R90" s="21"/>
      <c r="S90" s="21"/>
      <c r="T90" s="21"/>
    </row>
    <row r="91" spans="1:20" ht="12.75" customHeight="1" x14ac:dyDescent="0.2">
      <c r="A91" s="140"/>
      <c r="B91" s="140"/>
      <c r="C91" s="140"/>
      <c r="D91" s="140"/>
      <c r="E91" s="140"/>
      <c r="F91" s="140"/>
      <c r="G91" s="140"/>
      <c r="H91" s="140"/>
      <c r="I91" s="140"/>
      <c r="J91" s="140"/>
      <c r="K91" s="21"/>
      <c r="N91" s="21"/>
      <c r="O91" s="21"/>
      <c r="P91" s="21"/>
      <c r="Q91" s="21"/>
      <c r="R91" s="21"/>
      <c r="S91" s="21"/>
      <c r="T91" s="21"/>
    </row>
    <row r="92" spans="1:20" ht="12.75" customHeight="1" x14ac:dyDescent="0.2">
      <c r="A92" s="140"/>
      <c r="B92" s="140"/>
      <c r="C92" s="140"/>
      <c r="D92" s="140"/>
      <c r="E92" s="140"/>
      <c r="F92" s="140"/>
      <c r="G92" s="140"/>
      <c r="H92" s="140"/>
      <c r="I92" s="140"/>
      <c r="J92" s="140"/>
      <c r="N92" s="21"/>
      <c r="O92" s="21"/>
      <c r="P92" s="21"/>
      <c r="Q92" s="21"/>
      <c r="R92" s="21"/>
      <c r="S92" s="21"/>
      <c r="T92" s="21"/>
    </row>
    <row r="93" spans="1:20" x14ac:dyDescent="0.2">
      <c r="N93" s="21"/>
      <c r="O93" s="21"/>
      <c r="P93" s="21"/>
      <c r="Q93" s="21"/>
      <c r="R93" s="21"/>
      <c r="S93" s="21"/>
    </row>
    <row r="94" spans="1:20" x14ac:dyDescent="0.2">
      <c r="N94" s="21"/>
      <c r="O94" s="21"/>
      <c r="P94" s="21"/>
      <c r="Q94" s="21"/>
      <c r="R94" s="21"/>
      <c r="S94" s="21"/>
    </row>
    <row r="95" spans="1:20" ht="12.75" customHeight="1" x14ac:dyDescent="0.2">
      <c r="N95" s="21"/>
      <c r="O95" s="21"/>
      <c r="P95" s="21"/>
      <c r="Q95" s="21"/>
      <c r="R95" s="21"/>
      <c r="S95" s="21"/>
    </row>
    <row r="96" spans="1:20" x14ac:dyDescent="0.2">
      <c r="N96" s="21"/>
      <c r="O96" s="21"/>
      <c r="P96" s="21"/>
      <c r="Q96" s="21"/>
      <c r="R96" s="21"/>
      <c r="S96" s="21"/>
    </row>
    <row r="97" spans="2:19" x14ac:dyDescent="0.2">
      <c r="N97" s="21"/>
      <c r="O97" s="21"/>
      <c r="P97" s="21"/>
      <c r="Q97" s="21"/>
      <c r="R97" s="21"/>
      <c r="S97" s="21"/>
    </row>
    <row r="98" spans="2:19" x14ac:dyDescent="0.2">
      <c r="B98" s="21"/>
      <c r="N98" s="21"/>
      <c r="O98" s="21"/>
      <c r="P98" s="21"/>
      <c r="Q98" s="21"/>
      <c r="R98" s="21"/>
      <c r="S98" s="21"/>
    </row>
    <row r="99" spans="2:19" x14ac:dyDescent="0.2">
      <c r="B99" s="21"/>
    </row>
    <row r="100" spans="2:19" x14ac:dyDescent="0.2">
      <c r="B100" s="21"/>
    </row>
    <row r="101" spans="2:19" x14ac:dyDescent="0.2">
      <c r="B101" s="21"/>
    </row>
  </sheetData>
  <mergeCells count="40">
    <mergeCell ref="N12:S13"/>
    <mergeCell ref="H16:J16"/>
    <mergeCell ref="C34:E34"/>
    <mergeCell ref="G5:H5"/>
    <mergeCell ref="F7:K7"/>
    <mergeCell ref="H10:K10"/>
    <mergeCell ref="F12:K13"/>
    <mergeCell ref="C29:E29"/>
    <mergeCell ref="C30:E30"/>
    <mergeCell ref="C31:E31"/>
    <mergeCell ref="C32:E32"/>
    <mergeCell ref="C33:E33"/>
    <mergeCell ref="N41:S45"/>
    <mergeCell ref="N18:S21"/>
    <mergeCell ref="G20:K22"/>
    <mergeCell ref="G23:K26"/>
    <mergeCell ref="N23:S35"/>
    <mergeCell ref="C35:E35"/>
    <mergeCell ref="C36:E36"/>
    <mergeCell ref="N37:S40"/>
    <mergeCell ref="B40:E40"/>
    <mergeCell ref="H40:K40"/>
    <mergeCell ref="N46:S49"/>
    <mergeCell ref="B50:C52"/>
    <mergeCell ref="N51:S53"/>
    <mergeCell ref="E52:F52"/>
    <mergeCell ref="H52:J52"/>
    <mergeCell ref="F53:G53"/>
    <mergeCell ref="A88:J92"/>
    <mergeCell ref="F54:G54"/>
    <mergeCell ref="F55:G55"/>
    <mergeCell ref="N55:S58"/>
    <mergeCell ref="F56:G56"/>
    <mergeCell ref="F57:G57"/>
    <mergeCell ref="F58:G58"/>
    <mergeCell ref="N60:T66"/>
    <mergeCell ref="A72:J73"/>
    <mergeCell ref="N77:T86"/>
    <mergeCell ref="A80:K81"/>
    <mergeCell ref="N67:U76"/>
  </mergeCells>
  <dataValidations count="12">
    <dataValidation type="list" allowBlank="1" showInputMessage="1" showErrorMessage="1" sqref="K75" xr:uid="{00000000-0002-0000-0100-000000000000}">
      <formula1>"YES,NO,N/A"</formula1>
    </dataValidation>
    <dataValidation type="list" allowBlank="1" showInputMessage="1" showErrorMessage="1" sqref="G5" xr:uid="{00000000-0002-0000-0100-000001000000}">
      <formula1>"Western WA,Eastern WA"</formula1>
    </dataValidation>
    <dataValidation type="list" allowBlank="1" showInputMessage="1" showErrorMessage="1" sqref="F7:K7" xr:uid="{00000000-0002-0000-0100-000002000000}">
      <formula1>"Detention Pond,Combined Wet/Detention Pond,Combined Stormwater Treatment Wetland/Detention Pond,Infiltration Pond,Infiltration Trench,Infiltration Vault,Detention Vault,Detention Tank"</formula1>
    </dataValidation>
    <dataValidation type="list" allowBlank="1" showInputMessage="1" showErrorMessage="1" sqref="H10:K10" xr:uid="{00000000-0002-0000-0100-000003000000}">
      <formula1>"Equivalent Area, Equivalent Area + Point of Compliance, On-Site Full Area,Point of Compliance"</formula1>
    </dataValidation>
    <dataValidation allowBlank="1" showErrorMessage="1" prompt="SEE POND FOOTPRINT EXPLANATION BELOW" sqref="L72:L73 L70 G71 G74:G76" xr:uid="{00000000-0002-0000-0100-000004000000}"/>
    <dataValidation allowBlank="1" showErrorMessage="1" sqref="F8" xr:uid="{00000000-0002-0000-0100-000005000000}"/>
    <dataValidation type="list" allowBlank="1" showErrorMessage="1" prompt="SEE DISCUSSION BELOW FOR DETENTION POND DESIGNS" sqref="K70 K72" xr:uid="{00000000-0002-0000-0100-000006000000}">
      <formula1>"N/A,YES,NO"</formula1>
    </dataValidation>
    <dataValidation type="list" allowBlank="1" showInputMessage="1" showErrorMessage="1" sqref="C29:E36" xr:uid="{00000000-0002-0000-0100-000007000000}">
      <formula1>$M$18:$M$42</formula1>
    </dataValidation>
    <dataValidation type="list" allowBlank="1" showInputMessage="1" showErrorMessage="1" sqref="F16 H16" xr:uid="{00000000-0002-0000-0100-000008000000}">
      <formula1>"Yes Full Reversion,Yes Partial Reversion,Yes Full+Partial Reversion,NO"</formula1>
    </dataValidation>
    <dataValidation allowBlank="1" showErrorMessage="1" prompt="SEE DISCUSSION BELOW FOR DETENTION POND DESIGNS" sqref="F71 K71 K73" xr:uid="{00000000-0002-0000-0100-000009000000}"/>
    <dataValidation type="list" allowBlank="1" showInputMessage="1" showErrorMessage="1" sqref="F12:K13" xr:uid="{00000000-0002-0000-0100-00000A000000}">
      <formula1>"NO,YES Flows are being sent to the TDA from another TDA,YES The TDA is a part of a brand new highway,YES There is a major roadway realignment where the proposed TDA is in a completely different location than the existing TDA"</formula1>
    </dataValidation>
    <dataValidation type="list" allowBlank="1" showInputMessage="1" showErrorMessage="1" sqref="D9" xr:uid="{00000000-0002-0000-0100-00000B000000}">
      <formula1>"N/A,YES,NO"</formula1>
    </dataValidation>
  </dataValidations>
  <printOptions horizontalCentered="1" verticalCentered="1"/>
  <pageMargins left="0.25" right="0.125" top="0.25" bottom="0.25" header="0" footer="0.3"/>
  <pageSetup scale="56" orientation="portrait" r:id="rId1"/>
  <headerFooter alignWithMargins="0">
    <oddFooter>&amp;L&amp;F&amp;C&amp;A&amp;R&amp;D    &amp;T   Version  6.1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H543"/>
  <sheetViews>
    <sheetView zoomScaleNormal="100" workbookViewId="0">
      <selection activeCell="G37" sqref="G37"/>
    </sheetView>
  </sheetViews>
  <sheetFormatPr defaultColWidth="9.140625" defaultRowHeight="15" x14ac:dyDescent="0.25"/>
  <cols>
    <col min="1" max="1" width="43.85546875" customWidth="1"/>
    <col min="3" max="3" width="6.140625" customWidth="1"/>
    <col min="5" max="5" width="15.42578125" customWidth="1"/>
    <col min="6" max="6" width="2.140625" customWidth="1"/>
    <col min="8" max="8" width="16.5703125" customWidth="1"/>
    <col min="9" max="9" width="1.5703125" customWidth="1"/>
    <col min="10" max="10" width="11" bestFit="1" customWidth="1"/>
  </cols>
  <sheetData>
    <row r="2" spans="1:7" x14ac:dyDescent="0.25">
      <c r="A2" t="s">
        <v>43</v>
      </c>
      <c r="G2" t="s">
        <v>44</v>
      </c>
    </row>
    <row r="28" spans="1:8" x14ac:dyDescent="0.25">
      <c r="A28" s="119" t="s">
        <v>280</v>
      </c>
      <c r="B28" s="119"/>
      <c r="C28" s="119"/>
      <c r="D28" s="119"/>
      <c r="E28" s="119"/>
      <c r="F28" s="119"/>
      <c r="G28" s="119"/>
      <c r="H28" s="119"/>
    </row>
    <row r="29" spans="1:8" ht="18" x14ac:dyDescent="0.25">
      <c r="A29" s="120" t="s">
        <v>45</v>
      </c>
      <c r="B29" s="121"/>
      <c r="C29" s="121"/>
      <c r="D29" s="121"/>
      <c r="E29" s="121"/>
      <c r="F29" s="119"/>
      <c r="G29" s="119"/>
      <c r="H29" s="119"/>
    </row>
    <row r="30" spans="1:8" ht="18" x14ac:dyDescent="0.25">
      <c r="A30" s="120" t="s">
        <v>46</v>
      </c>
      <c r="B30" s="121"/>
      <c r="C30" s="121"/>
      <c r="D30" s="121"/>
      <c r="E30" s="121"/>
      <c r="F30" s="119"/>
      <c r="G30" s="119"/>
      <c r="H30" s="119"/>
    </row>
    <row r="31" spans="1:8" s="5" customFormat="1" ht="18" x14ac:dyDescent="0.25">
      <c r="A31" s="120" t="s">
        <v>47</v>
      </c>
      <c r="B31" s="121"/>
      <c r="C31" s="121"/>
      <c r="D31" s="121"/>
      <c r="E31" s="121"/>
      <c r="F31" s="121"/>
      <c r="G31" s="121"/>
      <c r="H31" s="121"/>
    </row>
    <row r="32" spans="1:8" s="5" customFormat="1" x14ac:dyDescent="0.25">
      <c r="A32" s="122"/>
      <c r="B32" s="121"/>
      <c r="C32" s="121"/>
      <c r="D32" s="121"/>
      <c r="E32" s="121"/>
      <c r="F32" s="121"/>
      <c r="G32" s="121"/>
      <c r="H32" s="121"/>
    </row>
    <row r="33" spans="1:8" s="5" customFormat="1" x14ac:dyDescent="0.25">
      <c r="A33" s="122" t="s">
        <v>48</v>
      </c>
      <c r="B33" s="121"/>
      <c r="C33" s="121"/>
      <c r="D33" s="121"/>
      <c r="E33" s="121"/>
      <c r="F33" s="121"/>
      <c r="G33" s="121"/>
      <c r="H33" s="121"/>
    </row>
    <row r="34" spans="1:8" s="5" customFormat="1" x14ac:dyDescent="0.25">
      <c r="A34" s="122" t="s">
        <v>49</v>
      </c>
      <c r="B34" s="121"/>
      <c r="C34" s="121"/>
      <c r="D34" s="121"/>
      <c r="E34" s="121"/>
      <c r="F34" s="121"/>
      <c r="G34" s="121"/>
      <c r="H34" s="121"/>
    </row>
    <row r="35" spans="1:8" s="5" customFormat="1" x14ac:dyDescent="0.25">
      <c r="A35" s="122" t="s">
        <v>270</v>
      </c>
      <c r="B35" s="121"/>
      <c r="C35" s="121"/>
      <c r="D35" s="121"/>
      <c r="E35" s="121"/>
      <c r="F35" s="121"/>
      <c r="G35" s="121"/>
      <c r="H35" s="121"/>
    </row>
    <row r="36" spans="1:8" s="5" customFormat="1" ht="18" x14ac:dyDescent="0.25">
      <c r="A36" s="120" t="s">
        <v>45</v>
      </c>
      <c r="B36" s="121"/>
      <c r="C36" s="121"/>
      <c r="D36" s="121"/>
      <c r="E36" s="121"/>
      <c r="F36" s="121"/>
      <c r="G36" s="121"/>
      <c r="H36" s="121"/>
    </row>
    <row r="37" spans="1:8" s="5" customFormat="1" x14ac:dyDescent="0.25">
      <c r="A37" s="123"/>
      <c r="B37" s="121"/>
      <c r="C37" s="121"/>
      <c r="D37" s="121"/>
      <c r="E37" s="121"/>
      <c r="F37" s="121"/>
      <c r="G37" s="121"/>
      <c r="H37" s="121"/>
    </row>
    <row r="38" spans="1:8" s="5" customFormat="1" x14ac:dyDescent="0.25">
      <c r="A38" s="123" t="s">
        <v>50</v>
      </c>
      <c r="B38" s="123" t="s">
        <v>271</v>
      </c>
      <c r="C38" s="121"/>
      <c r="D38" s="121"/>
      <c r="E38" s="121"/>
      <c r="F38" s="121"/>
      <c r="G38" s="121"/>
      <c r="H38" s="121"/>
    </row>
    <row r="39" spans="1:8" s="5" customFormat="1" x14ac:dyDescent="0.25">
      <c r="A39" s="123" t="s">
        <v>51</v>
      </c>
      <c r="B39" s="123" t="s">
        <v>272</v>
      </c>
      <c r="C39" s="121"/>
      <c r="D39" s="121"/>
      <c r="E39" s="121"/>
      <c r="F39" s="121"/>
      <c r="G39" s="121"/>
      <c r="H39" s="121"/>
    </row>
    <row r="40" spans="1:8" s="5" customFormat="1" x14ac:dyDescent="0.25">
      <c r="A40" s="123" t="s">
        <v>52</v>
      </c>
      <c r="B40" s="123" t="s">
        <v>273</v>
      </c>
      <c r="C40" s="121"/>
      <c r="D40" s="121"/>
      <c r="E40" s="121"/>
      <c r="F40" s="121"/>
      <c r="G40" s="121"/>
      <c r="H40" s="121"/>
    </row>
    <row r="41" spans="1:8" s="5" customFormat="1" x14ac:dyDescent="0.25">
      <c r="A41" s="123" t="s">
        <v>53</v>
      </c>
      <c r="B41" s="123" t="s">
        <v>250</v>
      </c>
      <c r="C41" s="121"/>
      <c r="D41" s="121"/>
      <c r="E41" s="121"/>
      <c r="F41" s="121"/>
      <c r="G41" s="121"/>
      <c r="H41" s="121"/>
    </row>
    <row r="42" spans="1:8" s="5" customFormat="1" x14ac:dyDescent="0.25">
      <c r="A42" s="122" t="s">
        <v>54</v>
      </c>
      <c r="B42" s="121"/>
      <c r="C42" s="121"/>
      <c r="D42" s="121"/>
      <c r="E42" s="121"/>
      <c r="F42" s="121"/>
      <c r="G42" s="121"/>
      <c r="H42" s="121"/>
    </row>
    <row r="43" spans="1:8" s="5" customFormat="1" x14ac:dyDescent="0.25">
      <c r="A43" s="123"/>
      <c r="B43" s="121"/>
      <c r="C43" s="121"/>
      <c r="D43" s="121"/>
      <c r="E43" s="121"/>
      <c r="F43" s="121"/>
      <c r="G43" s="121"/>
      <c r="H43" s="121"/>
    </row>
    <row r="44" spans="1:8" s="5" customFormat="1" x14ac:dyDescent="0.25">
      <c r="A44" s="123" t="s">
        <v>55</v>
      </c>
      <c r="B44" s="123">
        <v>15</v>
      </c>
      <c r="C44" s="121"/>
      <c r="D44" s="121"/>
      <c r="E44" s="121"/>
      <c r="F44" s="121"/>
      <c r="G44" s="121"/>
      <c r="H44" s="121"/>
    </row>
    <row r="45" spans="1:8" s="5" customFormat="1" x14ac:dyDescent="0.25">
      <c r="A45" s="123"/>
      <c r="B45" s="121"/>
      <c r="C45" s="121"/>
      <c r="D45" s="121"/>
      <c r="E45" s="121"/>
      <c r="F45" s="121"/>
      <c r="G45" s="121"/>
      <c r="H45" s="121"/>
    </row>
    <row r="46" spans="1:8" s="5" customFormat="1" x14ac:dyDescent="0.25">
      <c r="A46" s="123" t="s">
        <v>56</v>
      </c>
      <c r="B46" s="121"/>
      <c r="C46" s="121"/>
      <c r="D46" s="121"/>
      <c r="E46" s="121"/>
      <c r="F46" s="121"/>
      <c r="G46" s="121"/>
      <c r="H46" s="121"/>
    </row>
    <row r="47" spans="1:8" s="5" customFormat="1" x14ac:dyDescent="0.25">
      <c r="A47" s="123" t="s">
        <v>57</v>
      </c>
      <c r="B47" s="123">
        <v>13</v>
      </c>
      <c r="C47" s="121"/>
      <c r="D47" s="121"/>
      <c r="E47" s="121"/>
      <c r="F47" s="121"/>
      <c r="G47" s="121"/>
      <c r="H47" s="121"/>
    </row>
    <row r="48" spans="1:8" s="5" customFormat="1" x14ac:dyDescent="0.25">
      <c r="A48" s="123"/>
      <c r="B48" s="121"/>
      <c r="C48" s="121"/>
      <c r="D48" s="121"/>
      <c r="E48" s="121"/>
      <c r="F48" s="121"/>
      <c r="G48" s="121"/>
      <c r="H48" s="121"/>
    </row>
    <row r="49" spans="1:8" s="5" customFormat="1" x14ac:dyDescent="0.25">
      <c r="A49" s="123" t="s">
        <v>58</v>
      </c>
      <c r="B49" s="121"/>
      <c r="C49" s="121"/>
      <c r="D49" s="121"/>
      <c r="E49" s="121"/>
      <c r="F49" s="121"/>
      <c r="G49" s="121"/>
      <c r="H49" s="121"/>
    </row>
    <row r="50" spans="1:8" s="5" customFormat="1" x14ac:dyDescent="0.25">
      <c r="A50" s="123" t="s">
        <v>59</v>
      </c>
      <c r="B50" s="121"/>
      <c r="C50" s="123" t="s">
        <v>60</v>
      </c>
      <c r="D50" s="121"/>
      <c r="E50" s="121"/>
      <c r="F50" s="121"/>
      <c r="G50" s="121"/>
      <c r="H50" s="121"/>
    </row>
    <row r="51" spans="1:8" s="5" customFormat="1" x14ac:dyDescent="0.25">
      <c r="A51" s="123" t="s">
        <v>61</v>
      </c>
      <c r="B51" s="121"/>
      <c r="C51" s="123" t="s">
        <v>62</v>
      </c>
      <c r="D51" s="121"/>
      <c r="E51" s="121"/>
      <c r="F51" s="121"/>
      <c r="G51" s="121"/>
      <c r="H51" s="121"/>
    </row>
    <row r="52" spans="1:8" s="5" customFormat="1" x14ac:dyDescent="0.25">
      <c r="A52" s="123" t="s">
        <v>63</v>
      </c>
      <c r="B52" s="123">
        <v>0.75</v>
      </c>
      <c r="C52" s="121"/>
      <c r="D52" s="121"/>
      <c r="E52" s="121"/>
      <c r="F52" s="121"/>
      <c r="G52" s="121"/>
      <c r="H52" s="121"/>
    </row>
    <row r="53" spans="1:8" s="5" customFormat="1" x14ac:dyDescent="0.25">
      <c r="A53" s="123"/>
      <c r="B53" s="121"/>
      <c r="C53" s="121"/>
      <c r="D53" s="121"/>
      <c r="E53" s="121"/>
      <c r="F53" s="121"/>
      <c r="G53" s="121"/>
      <c r="H53" s="121"/>
    </row>
    <row r="54" spans="1:8" s="5" customFormat="1" x14ac:dyDescent="0.25">
      <c r="A54" s="123" t="s">
        <v>64</v>
      </c>
      <c r="B54" s="123">
        <v>1</v>
      </c>
      <c r="C54" s="121"/>
      <c r="D54" s="121"/>
      <c r="E54" s="121"/>
      <c r="F54" s="121"/>
      <c r="G54" s="121"/>
      <c r="H54" s="121"/>
    </row>
    <row r="55" spans="1:8" s="5" customFormat="1" x14ac:dyDescent="0.25">
      <c r="A55" s="123" t="s">
        <v>65</v>
      </c>
      <c r="B55" s="123" t="s">
        <v>66</v>
      </c>
      <c r="C55" s="121"/>
      <c r="D55" s="121"/>
      <c r="E55" s="121"/>
      <c r="F55" s="121"/>
      <c r="G55" s="121"/>
      <c r="H55" s="121"/>
    </row>
    <row r="56" spans="1:8" s="5" customFormat="1" x14ac:dyDescent="0.25">
      <c r="A56" s="123"/>
      <c r="B56" s="121"/>
      <c r="C56" s="121"/>
      <c r="D56" s="121"/>
      <c r="E56" s="121"/>
      <c r="F56" s="121"/>
      <c r="G56" s="121"/>
      <c r="H56" s="121"/>
    </row>
    <row r="57" spans="1:8" s="5" customFormat="1" x14ac:dyDescent="0.25">
      <c r="A57" s="123" t="s">
        <v>67</v>
      </c>
      <c r="B57" s="121"/>
      <c r="C57" s="121"/>
      <c r="D57" s="121"/>
      <c r="E57" s="121"/>
      <c r="F57" s="121"/>
      <c r="G57" s="121"/>
      <c r="H57" s="121"/>
    </row>
    <row r="58" spans="1:8" s="5" customFormat="1" x14ac:dyDescent="0.25">
      <c r="A58" s="123"/>
      <c r="B58" s="121"/>
      <c r="C58" s="121"/>
      <c r="D58" s="121"/>
      <c r="E58" s="121"/>
      <c r="F58" s="121"/>
      <c r="G58" s="121"/>
      <c r="H58" s="121"/>
    </row>
    <row r="59" spans="1:8" s="5" customFormat="1" x14ac:dyDescent="0.25">
      <c r="A59" s="123"/>
      <c r="B59" s="121"/>
      <c r="C59" s="121"/>
      <c r="D59" s="121"/>
      <c r="E59" s="121"/>
      <c r="F59" s="121"/>
      <c r="G59" s="121"/>
      <c r="H59" s="121"/>
    </row>
    <row r="60" spans="1:8" s="5" customFormat="1" x14ac:dyDescent="0.25">
      <c r="A60" s="122" t="s">
        <v>68</v>
      </c>
      <c r="B60" s="121"/>
      <c r="C60" s="121"/>
      <c r="D60" s="121"/>
      <c r="E60" s="121"/>
      <c r="F60" s="121"/>
      <c r="G60" s="121"/>
      <c r="H60" s="121"/>
    </row>
    <row r="61" spans="1:8" s="5" customFormat="1" x14ac:dyDescent="0.25">
      <c r="A61" s="122"/>
      <c r="B61" s="121"/>
      <c r="C61" s="121"/>
      <c r="D61" s="121"/>
      <c r="E61" s="121"/>
      <c r="F61" s="121"/>
      <c r="G61" s="121"/>
      <c r="H61" s="121"/>
    </row>
    <row r="62" spans="1:8" s="5" customFormat="1" x14ac:dyDescent="0.25">
      <c r="A62" s="122" t="s">
        <v>218</v>
      </c>
      <c r="B62" s="121"/>
      <c r="C62" s="121"/>
      <c r="D62" s="121"/>
      <c r="E62" s="121"/>
      <c r="F62" s="121"/>
      <c r="G62" s="121"/>
      <c r="H62" s="121"/>
    </row>
    <row r="63" spans="1:8" s="5" customFormat="1" x14ac:dyDescent="0.25">
      <c r="A63" s="123" t="s">
        <v>217</v>
      </c>
      <c r="B63" s="121"/>
      <c r="C63" s="121"/>
      <c r="D63" s="121"/>
      <c r="E63" s="121"/>
      <c r="F63" s="121"/>
      <c r="G63" s="121"/>
      <c r="H63" s="121"/>
    </row>
    <row r="64" spans="1:8" s="5" customFormat="1" x14ac:dyDescent="0.25">
      <c r="A64" s="123"/>
      <c r="B64" s="121"/>
      <c r="C64" s="121"/>
      <c r="D64" s="121"/>
      <c r="E64" s="121"/>
      <c r="F64" s="121"/>
      <c r="G64" s="121"/>
      <c r="H64" s="121"/>
    </row>
    <row r="65" spans="1:8" s="5" customFormat="1" x14ac:dyDescent="0.25">
      <c r="A65" s="123"/>
      <c r="B65" s="121"/>
      <c r="C65" s="121"/>
      <c r="D65" s="121"/>
      <c r="E65" s="121"/>
      <c r="F65" s="121"/>
      <c r="G65" s="121"/>
      <c r="H65" s="121"/>
    </row>
    <row r="66" spans="1:8" s="5" customFormat="1" x14ac:dyDescent="0.25">
      <c r="A66" s="123" t="s">
        <v>236</v>
      </c>
      <c r="B66" s="121"/>
      <c r="C66" s="121"/>
      <c r="D66" s="121"/>
      <c r="E66" s="121"/>
      <c r="F66" s="121"/>
      <c r="G66" s="121"/>
      <c r="H66" s="121"/>
    </row>
    <row r="67" spans="1:8" s="5" customFormat="1" x14ac:dyDescent="0.25">
      <c r="A67" s="123" t="s">
        <v>69</v>
      </c>
      <c r="B67" s="121"/>
      <c r="C67" s="121"/>
      <c r="D67" s="121"/>
      <c r="E67" s="121"/>
      <c r="F67" s="121"/>
      <c r="G67" s="121"/>
      <c r="H67" s="121"/>
    </row>
    <row r="68" spans="1:8" s="5" customFormat="1" x14ac:dyDescent="0.25">
      <c r="A68" s="123" t="s">
        <v>70</v>
      </c>
      <c r="B68" s="121"/>
      <c r="C68" s="123">
        <v>1</v>
      </c>
      <c r="D68" s="121"/>
      <c r="E68" s="121"/>
      <c r="F68" s="121"/>
      <c r="G68" s="121"/>
      <c r="H68" s="121"/>
    </row>
    <row r="69" spans="1:8" s="5" customFormat="1" x14ac:dyDescent="0.25">
      <c r="A69" s="123" t="s">
        <v>71</v>
      </c>
      <c r="B69" s="121"/>
      <c r="C69" s="123">
        <v>0</v>
      </c>
      <c r="D69" s="121"/>
      <c r="E69" s="121"/>
      <c r="F69" s="121"/>
      <c r="G69" s="121"/>
      <c r="H69" s="121"/>
    </row>
    <row r="70" spans="1:8" s="5" customFormat="1" x14ac:dyDescent="0.25">
      <c r="A70" s="123" t="s">
        <v>72</v>
      </c>
      <c r="B70" s="121"/>
      <c r="C70" s="123">
        <v>1</v>
      </c>
      <c r="D70" s="121"/>
      <c r="E70" s="121"/>
      <c r="F70" s="121"/>
      <c r="G70" s="121"/>
      <c r="H70" s="121"/>
    </row>
    <row r="71" spans="1:8" s="5" customFormat="1" x14ac:dyDescent="0.25">
      <c r="A71" s="123" t="s">
        <v>73</v>
      </c>
      <c r="B71" s="121"/>
      <c r="C71" s="123">
        <v>0</v>
      </c>
      <c r="D71" s="121"/>
      <c r="E71" s="121"/>
      <c r="F71" s="121"/>
      <c r="G71" s="121"/>
      <c r="H71" s="121"/>
    </row>
    <row r="72" spans="1:8" s="5" customFormat="1" x14ac:dyDescent="0.25">
      <c r="A72" s="123" t="s">
        <v>74</v>
      </c>
      <c r="B72" s="123">
        <v>0</v>
      </c>
      <c r="C72" s="121"/>
      <c r="D72" s="121"/>
      <c r="E72" s="121"/>
      <c r="F72" s="121"/>
      <c r="G72" s="121"/>
      <c r="H72" s="121"/>
    </row>
    <row r="73" spans="1:8" s="5" customFormat="1" x14ac:dyDescent="0.25">
      <c r="A73" s="123" t="s">
        <v>75</v>
      </c>
      <c r="B73" s="121"/>
      <c r="C73" s="123">
        <v>0</v>
      </c>
      <c r="D73" s="121"/>
      <c r="E73" s="121"/>
      <c r="F73" s="121"/>
      <c r="G73" s="121"/>
      <c r="H73" s="121"/>
    </row>
    <row r="74" spans="1:8" s="5" customFormat="1" x14ac:dyDescent="0.25">
      <c r="A74" s="123" t="s">
        <v>76</v>
      </c>
      <c r="B74" s="121"/>
      <c r="C74" s="123">
        <v>0</v>
      </c>
      <c r="D74" s="121"/>
      <c r="E74" s="121"/>
      <c r="F74" s="121"/>
      <c r="G74" s="121"/>
      <c r="H74" s="121"/>
    </row>
    <row r="75" spans="1:8" s="5" customFormat="1" x14ac:dyDescent="0.25">
      <c r="A75" s="123" t="s">
        <v>77</v>
      </c>
      <c r="B75" s="121"/>
      <c r="C75" s="123">
        <v>0</v>
      </c>
      <c r="D75" s="121"/>
      <c r="E75" s="121"/>
      <c r="F75" s="121"/>
      <c r="G75" s="121"/>
      <c r="H75" s="121"/>
    </row>
    <row r="76" spans="1:8" s="5" customFormat="1" x14ac:dyDescent="0.25">
      <c r="A76" s="123" t="s">
        <v>78</v>
      </c>
      <c r="B76" s="121"/>
      <c r="C76" s="121"/>
      <c r="D76" s="123">
        <v>0</v>
      </c>
      <c r="E76" s="121"/>
      <c r="F76" s="121"/>
      <c r="G76" s="121"/>
      <c r="H76" s="121"/>
    </row>
    <row r="77" spans="1:8" s="5" customFormat="1" x14ac:dyDescent="0.25">
      <c r="A77" s="123" t="s">
        <v>6</v>
      </c>
      <c r="B77" s="121"/>
      <c r="C77" s="123">
        <v>0</v>
      </c>
      <c r="D77" s="121"/>
      <c r="E77" s="121"/>
      <c r="F77" s="121"/>
      <c r="G77" s="121"/>
      <c r="H77" s="121"/>
    </row>
    <row r="78" spans="1:8" s="5" customFormat="1" x14ac:dyDescent="0.25">
      <c r="A78" s="123" t="s">
        <v>79</v>
      </c>
      <c r="B78" s="121"/>
      <c r="C78" s="121"/>
      <c r="D78" s="121"/>
      <c r="E78" s="121"/>
      <c r="F78" s="121"/>
      <c r="G78" s="121"/>
      <c r="H78" s="121"/>
    </row>
    <row r="79" spans="1:8" s="5" customFormat="1" x14ac:dyDescent="0.25">
      <c r="A79" s="123" t="s">
        <v>80</v>
      </c>
      <c r="B79" s="121"/>
      <c r="C79" s="123">
        <v>2</v>
      </c>
      <c r="D79" s="121"/>
      <c r="E79" s="121"/>
      <c r="F79" s="121"/>
      <c r="G79" s="121"/>
      <c r="H79" s="121"/>
    </row>
    <row r="80" spans="1:8" s="5" customFormat="1" x14ac:dyDescent="0.25">
      <c r="A80" s="123"/>
      <c r="B80" s="121"/>
      <c r="C80" s="121"/>
      <c r="D80" s="121"/>
      <c r="E80" s="121"/>
      <c r="F80" s="121"/>
      <c r="G80" s="121"/>
      <c r="H80" s="121"/>
    </row>
    <row r="81" spans="1:8" s="5" customFormat="1" x14ac:dyDescent="0.25">
      <c r="A81" s="123"/>
      <c r="B81" s="121"/>
      <c r="C81" s="121"/>
      <c r="D81" s="121"/>
      <c r="E81" s="121"/>
      <c r="F81" s="121"/>
      <c r="G81" s="121"/>
      <c r="H81" s="121"/>
    </row>
    <row r="82" spans="1:8" s="5" customFormat="1" x14ac:dyDescent="0.25">
      <c r="A82" s="123" t="s">
        <v>251</v>
      </c>
      <c r="B82" s="121"/>
      <c r="C82" s="121"/>
      <c r="D82" s="121"/>
      <c r="E82" s="121"/>
      <c r="F82" s="121"/>
      <c r="G82" s="121"/>
      <c r="H82" s="121"/>
    </row>
    <row r="83" spans="1:8" s="5" customFormat="1" x14ac:dyDescent="0.25">
      <c r="A83" s="123" t="s">
        <v>69</v>
      </c>
      <c r="B83" s="121"/>
      <c r="C83" s="121"/>
      <c r="D83" s="121"/>
      <c r="E83" s="121"/>
      <c r="F83" s="121"/>
      <c r="G83" s="121"/>
      <c r="H83" s="121"/>
    </row>
    <row r="84" spans="1:8" s="5" customFormat="1" x14ac:dyDescent="0.25">
      <c r="A84" s="123" t="s">
        <v>70</v>
      </c>
      <c r="B84" s="121"/>
      <c r="C84" s="123">
        <v>0</v>
      </c>
      <c r="D84" s="121"/>
      <c r="E84" s="121"/>
      <c r="F84" s="121"/>
      <c r="G84" s="121"/>
      <c r="H84" s="121"/>
    </row>
    <row r="85" spans="1:8" s="5" customFormat="1" x14ac:dyDescent="0.25">
      <c r="A85" s="123" t="s">
        <v>71</v>
      </c>
      <c r="B85" s="121"/>
      <c r="C85" s="123">
        <v>0</v>
      </c>
      <c r="D85" s="121"/>
      <c r="E85" s="121"/>
      <c r="F85" s="121"/>
      <c r="G85" s="121"/>
      <c r="H85" s="121"/>
    </row>
    <row r="86" spans="1:8" s="5" customFormat="1" x14ac:dyDescent="0.25">
      <c r="A86" s="123" t="s">
        <v>72</v>
      </c>
      <c r="B86" s="121"/>
      <c r="C86" s="123">
        <v>0</v>
      </c>
      <c r="D86" s="121"/>
      <c r="E86" s="121"/>
      <c r="F86" s="121"/>
      <c r="G86" s="121"/>
      <c r="H86" s="121"/>
    </row>
    <row r="87" spans="1:8" s="5" customFormat="1" x14ac:dyDescent="0.25">
      <c r="A87" s="123" t="s">
        <v>73</v>
      </c>
      <c r="B87" s="121"/>
      <c r="C87" s="123">
        <v>0</v>
      </c>
      <c r="D87" s="121"/>
      <c r="E87" s="121"/>
      <c r="F87" s="121"/>
      <c r="G87" s="121"/>
      <c r="H87" s="121"/>
    </row>
    <row r="88" spans="1:8" s="5" customFormat="1" x14ac:dyDescent="0.25">
      <c r="A88" s="123" t="s">
        <v>74</v>
      </c>
      <c r="B88" s="123">
        <v>0</v>
      </c>
      <c r="C88" s="121"/>
      <c r="D88" s="121"/>
      <c r="E88" s="121"/>
      <c r="F88" s="121"/>
      <c r="G88" s="121"/>
      <c r="H88" s="121"/>
    </row>
    <row r="89" spans="1:8" s="5" customFormat="1" x14ac:dyDescent="0.25">
      <c r="A89" s="123" t="s">
        <v>75</v>
      </c>
      <c r="B89" s="121"/>
      <c r="C89" s="123">
        <v>0</v>
      </c>
      <c r="D89" s="121"/>
      <c r="E89" s="121"/>
      <c r="F89" s="121"/>
      <c r="G89" s="121"/>
      <c r="H89" s="121"/>
    </row>
    <row r="90" spans="1:8" s="5" customFormat="1" x14ac:dyDescent="0.25">
      <c r="A90" s="123" t="s">
        <v>76</v>
      </c>
      <c r="B90" s="121"/>
      <c r="C90" s="123">
        <v>0</v>
      </c>
      <c r="D90" s="121"/>
      <c r="E90" s="121"/>
      <c r="F90" s="121"/>
      <c r="G90" s="121"/>
      <c r="H90" s="121"/>
    </row>
    <row r="91" spans="1:8" s="5" customFormat="1" x14ac:dyDescent="0.25">
      <c r="A91" s="123" t="s">
        <v>77</v>
      </c>
      <c r="B91" s="121"/>
      <c r="C91" s="123">
        <v>0</v>
      </c>
      <c r="D91" s="121"/>
      <c r="E91" s="121"/>
      <c r="F91" s="121"/>
      <c r="G91" s="121"/>
      <c r="H91" s="121"/>
    </row>
    <row r="92" spans="1:8" s="5" customFormat="1" x14ac:dyDescent="0.25">
      <c r="A92" s="123" t="s">
        <v>78</v>
      </c>
      <c r="B92" s="121"/>
      <c r="C92" s="121"/>
      <c r="D92" s="123">
        <v>0</v>
      </c>
      <c r="E92" s="121"/>
      <c r="F92" s="121"/>
      <c r="G92" s="121"/>
      <c r="H92" s="121"/>
    </row>
    <row r="93" spans="1:8" s="5" customFormat="1" x14ac:dyDescent="0.25">
      <c r="A93" s="124" t="s">
        <v>6</v>
      </c>
      <c r="B93" s="125"/>
      <c r="C93" s="124">
        <v>0.25</v>
      </c>
      <c r="D93" s="121"/>
      <c r="E93" s="121"/>
      <c r="F93" s="121"/>
      <c r="G93" s="121"/>
      <c r="H93" s="121"/>
    </row>
    <row r="94" spans="1:8" s="5" customFormat="1" x14ac:dyDescent="0.25">
      <c r="A94" s="123" t="s">
        <v>79</v>
      </c>
      <c r="B94" s="121"/>
      <c r="C94" s="121"/>
      <c r="D94" s="121"/>
      <c r="E94" s="121"/>
      <c r="F94" s="121"/>
      <c r="G94" s="121"/>
      <c r="H94" s="121"/>
    </row>
    <row r="95" spans="1:8" s="5" customFormat="1" x14ac:dyDescent="0.25">
      <c r="A95" s="123" t="s">
        <v>80</v>
      </c>
      <c r="B95" s="121"/>
      <c r="C95" s="123">
        <v>0.25</v>
      </c>
      <c r="D95" s="121"/>
      <c r="E95" s="121"/>
      <c r="F95" s="121"/>
      <c r="G95" s="121"/>
      <c r="H95" s="121"/>
    </row>
    <row r="96" spans="1:8" s="5" customFormat="1" x14ac:dyDescent="0.25">
      <c r="A96" s="123"/>
      <c r="B96" s="121"/>
      <c r="C96" s="121"/>
      <c r="D96" s="121"/>
      <c r="E96" s="121"/>
      <c r="F96" s="121"/>
      <c r="G96" s="121"/>
      <c r="H96" s="121"/>
    </row>
    <row r="97" spans="1:8" s="5" customFormat="1" x14ac:dyDescent="0.25">
      <c r="A97" s="123"/>
      <c r="B97" s="121"/>
      <c r="C97" s="121"/>
      <c r="D97" s="121"/>
      <c r="E97" s="121"/>
      <c r="F97" s="121"/>
      <c r="G97" s="121"/>
      <c r="H97" s="121"/>
    </row>
    <row r="98" spans="1:8" s="5" customFormat="1" x14ac:dyDescent="0.25">
      <c r="A98" s="123" t="s">
        <v>221</v>
      </c>
      <c r="B98" s="121"/>
      <c r="C98" s="121"/>
      <c r="D98" s="121"/>
      <c r="E98" s="121"/>
      <c r="F98" s="121"/>
      <c r="G98" s="121"/>
      <c r="H98" s="121"/>
    </row>
    <row r="99" spans="1:8" s="5" customFormat="1" x14ac:dyDescent="0.25">
      <c r="A99" s="123" t="s">
        <v>69</v>
      </c>
      <c r="B99" s="121"/>
      <c r="C99" s="121"/>
      <c r="D99" s="121"/>
      <c r="E99" s="121"/>
      <c r="F99" s="121"/>
      <c r="G99" s="121"/>
      <c r="H99" s="121"/>
    </row>
    <row r="100" spans="1:8" s="5" customFormat="1" x14ac:dyDescent="0.25">
      <c r="A100" s="123" t="s">
        <v>70</v>
      </c>
      <c r="B100" s="121"/>
      <c r="C100" s="123">
        <v>0</v>
      </c>
      <c r="D100" s="121"/>
      <c r="E100" s="121"/>
      <c r="F100" s="121"/>
      <c r="G100" s="121"/>
      <c r="H100" s="121"/>
    </row>
    <row r="101" spans="1:8" s="5" customFormat="1" x14ac:dyDescent="0.25">
      <c r="A101" s="123" t="s">
        <v>71</v>
      </c>
      <c r="B101" s="121"/>
      <c r="C101" s="123">
        <v>0</v>
      </c>
      <c r="D101" s="121"/>
      <c r="E101" s="121"/>
      <c r="F101" s="121"/>
      <c r="G101" s="121"/>
      <c r="H101" s="121"/>
    </row>
    <row r="102" spans="1:8" s="5" customFormat="1" x14ac:dyDescent="0.25">
      <c r="A102" s="124" t="s">
        <v>72</v>
      </c>
      <c r="B102" s="125"/>
      <c r="C102" s="124">
        <v>0.189</v>
      </c>
      <c r="D102" s="121"/>
      <c r="E102" s="121"/>
      <c r="F102" s="121"/>
      <c r="G102" s="121"/>
      <c r="H102" s="121"/>
    </row>
    <row r="103" spans="1:8" s="5" customFormat="1" x14ac:dyDescent="0.25">
      <c r="A103" s="123" t="s">
        <v>73</v>
      </c>
      <c r="B103" s="121"/>
      <c r="C103" s="123">
        <v>0</v>
      </c>
      <c r="D103" s="121"/>
      <c r="E103" s="121"/>
      <c r="F103" s="121"/>
      <c r="G103" s="121"/>
      <c r="H103" s="121"/>
    </row>
    <row r="104" spans="1:8" s="5" customFormat="1" x14ac:dyDescent="0.25">
      <c r="A104" s="123" t="s">
        <v>74</v>
      </c>
      <c r="B104" s="123">
        <v>0</v>
      </c>
      <c r="C104" s="121"/>
      <c r="D104" s="121"/>
      <c r="E104" s="121"/>
      <c r="F104" s="121"/>
      <c r="G104" s="121"/>
      <c r="H104" s="121"/>
    </row>
    <row r="105" spans="1:8" s="5" customFormat="1" x14ac:dyDescent="0.25">
      <c r="A105" s="123" t="s">
        <v>75</v>
      </c>
      <c r="B105" s="121"/>
      <c r="C105" s="123">
        <v>0</v>
      </c>
      <c r="D105" s="121"/>
      <c r="E105" s="121"/>
      <c r="F105" s="121"/>
      <c r="G105" s="121"/>
      <c r="H105" s="121"/>
    </row>
    <row r="106" spans="1:8" s="5" customFormat="1" x14ac:dyDescent="0.25">
      <c r="A106" s="123" t="s">
        <v>76</v>
      </c>
      <c r="B106" s="121"/>
      <c r="C106" s="123">
        <v>0</v>
      </c>
      <c r="D106" s="121"/>
      <c r="E106" s="121"/>
      <c r="F106" s="121"/>
      <c r="G106" s="121"/>
      <c r="H106" s="121"/>
    </row>
    <row r="107" spans="1:8" s="5" customFormat="1" x14ac:dyDescent="0.25">
      <c r="A107" s="123" t="s">
        <v>77</v>
      </c>
      <c r="B107" s="121"/>
      <c r="C107" s="123">
        <v>0</v>
      </c>
      <c r="D107" s="121"/>
      <c r="E107" s="121"/>
      <c r="F107" s="121"/>
      <c r="G107" s="121"/>
      <c r="H107" s="121"/>
    </row>
    <row r="108" spans="1:8" s="5" customFormat="1" x14ac:dyDescent="0.25">
      <c r="A108" s="123" t="s">
        <v>78</v>
      </c>
      <c r="B108" s="121"/>
      <c r="C108" s="121"/>
      <c r="D108" s="123">
        <v>0</v>
      </c>
      <c r="E108" s="121"/>
      <c r="F108" s="121"/>
      <c r="G108" s="121"/>
      <c r="H108" s="121"/>
    </row>
    <row r="109" spans="1:8" s="5" customFormat="1" x14ac:dyDescent="0.25">
      <c r="A109" s="123" t="s">
        <v>6</v>
      </c>
      <c r="B109" s="121"/>
      <c r="C109" s="123">
        <v>0</v>
      </c>
      <c r="D109" s="121"/>
      <c r="E109" s="121"/>
      <c r="F109" s="121"/>
      <c r="G109" s="121"/>
      <c r="H109" s="121"/>
    </row>
    <row r="110" spans="1:8" s="5" customFormat="1" x14ac:dyDescent="0.25">
      <c r="A110" s="123" t="s">
        <v>79</v>
      </c>
      <c r="B110" s="121"/>
      <c r="C110" s="121"/>
      <c r="D110" s="121"/>
      <c r="E110" s="121"/>
      <c r="F110" s="121"/>
      <c r="G110" s="121"/>
      <c r="H110" s="121"/>
    </row>
    <row r="111" spans="1:8" s="5" customFormat="1" x14ac:dyDescent="0.25">
      <c r="A111" s="123" t="s">
        <v>80</v>
      </c>
      <c r="B111" s="121"/>
      <c r="C111" s="123">
        <v>0.189</v>
      </c>
      <c r="D111" s="121"/>
      <c r="E111" s="121"/>
      <c r="F111" s="121"/>
      <c r="G111" s="121"/>
      <c r="H111" s="121"/>
    </row>
    <row r="112" spans="1:8" s="5" customFormat="1" x14ac:dyDescent="0.25">
      <c r="A112" s="123"/>
      <c r="B112" s="121"/>
      <c r="C112" s="121"/>
      <c r="D112" s="121"/>
      <c r="E112" s="121"/>
      <c r="F112" s="121"/>
      <c r="G112" s="121"/>
      <c r="H112" s="121"/>
    </row>
    <row r="113" spans="1:8" s="5" customFormat="1" x14ac:dyDescent="0.25">
      <c r="A113" s="122" t="s">
        <v>219</v>
      </c>
      <c r="B113" s="121"/>
      <c r="C113" s="121"/>
      <c r="D113" s="121"/>
      <c r="E113" s="121"/>
      <c r="F113" s="121"/>
      <c r="G113" s="121"/>
      <c r="H113" s="121"/>
    </row>
    <row r="114" spans="1:8" s="5" customFormat="1" x14ac:dyDescent="0.25">
      <c r="A114" s="123" t="s">
        <v>217</v>
      </c>
      <c r="B114" s="121"/>
      <c r="C114" s="121"/>
      <c r="D114" s="121"/>
      <c r="E114" s="121"/>
      <c r="F114" s="121"/>
      <c r="G114" s="121"/>
      <c r="H114" s="121"/>
    </row>
    <row r="115" spans="1:8" s="5" customFormat="1" x14ac:dyDescent="0.25">
      <c r="A115" s="123"/>
      <c r="B115" s="121"/>
      <c r="C115" s="121"/>
      <c r="D115" s="121"/>
      <c r="E115" s="121"/>
      <c r="F115" s="121"/>
      <c r="G115" s="121"/>
      <c r="H115" s="121"/>
    </row>
    <row r="116" spans="1:8" s="5" customFormat="1" x14ac:dyDescent="0.25">
      <c r="A116" s="123"/>
      <c r="B116" s="121"/>
      <c r="C116" s="121"/>
      <c r="D116" s="121"/>
      <c r="E116" s="121"/>
      <c r="F116" s="121"/>
      <c r="G116" s="121"/>
      <c r="H116" s="121"/>
    </row>
    <row r="117" spans="1:8" s="5" customFormat="1" x14ac:dyDescent="0.25">
      <c r="A117" s="123" t="s">
        <v>236</v>
      </c>
      <c r="B117" s="121"/>
      <c r="C117" s="121"/>
      <c r="D117" s="121"/>
      <c r="E117" s="121"/>
      <c r="F117" s="121"/>
      <c r="G117" s="121"/>
      <c r="H117" s="121"/>
    </row>
    <row r="118" spans="1:8" s="5" customFormat="1" x14ac:dyDescent="0.25">
      <c r="A118" s="123" t="s">
        <v>69</v>
      </c>
      <c r="B118" s="121"/>
      <c r="C118" s="121"/>
      <c r="D118" s="121"/>
      <c r="E118" s="121"/>
      <c r="F118" s="121"/>
      <c r="G118" s="121"/>
      <c r="H118" s="121"/>
    </row>
    <row r="119" spans="1:8" s="5" customFormat="1" x14ac:dyDescent="0.25">
      <c r="A119" s="123" t="s">
        <v>70</v>
      </c>
      <c r="B119" s="121"/>
      <c r="C119" s="123">
        <v>0</v>
      </c>
      <c r="D119" s="121"/>
      <c r="E119" s="121"/>
      <c r="F119" s="121"/>
      <c r="G119" s="121"/>
      <c r="H119" s="121"/>
    </row>
    <row r="120" spans="1:8" s="5" customFormat="1" x14ac:dyDescent="0.25">
      <c r="A120" s="123" t="s">
        <v>71</v>
      </c>
      <c r="B120" s="121"/>
      <c r="C120" s="123">
        <v>0</v>
      </c>
      <c r="D120" s="121"/>
      <c r="E120" s="121"/>
      <c r="F120" s="121"/>
      <c r="G120" s="121"/>
      <c r="H120" s="121"/>
    </row>
    <row r="121" spans="1:8" s="5" customFormat="1" x14ac:dyDescent="0.25">
      <c r="A121" s="123" t="s">
        <v>72</v>
      </c>
      <c r="B121" s="121"/>
      <c r="C121" s="123">
        <v>0</v>
      </c>
      <c r="D121" s="121"/>
      <c r="E121" s="121"/>
      <c r="F121" s="121"/>
      <c r="G121" s="121"/>
      <c r="H121" s="121"/>
    </row>
    <row r="122" spans="1:8" s="5" customFormat="1" x14ac:dyDescent="0.25">
      <c r="A122" s="123" t="s">
        <v>73</v>
      </c>
      <c r="B122" s="121"/>
      <c r="C122" s="123">
        <v>0</v>
      </c>
      <c r="D122" s="121"/>
      <c r="E122" s="121"/>
      <c r="F122" s="121"/>
      <c r="G122" s="121"/>
      <c r="H122" s="121"/>
    </row>
    <row r="123" spans="1:8" s="5" customFormat="1" x14ac:dyDescent="0.25">
      <c r="A123" s="123" t="s">
        <v>74</v>
      </c>
      <c r="B123" s="123">
        <v>0</v>
      </c>
      <c r="C123" s="121"/>
      <c r="D123" s="121"/>
      <c r="E123" s="121"/>
      <c r="F123" s="121"/>
      <c r="G123" s="121"/>
      <c r="H123" s="121"/>
    </row>
    <row r="124" spans="1:8" s="5" customFormat="1" x14ac:dyDescent="0.25">
      <c r="A124" s="123" t="s">
        <v>75</v>
      </c>
      <c r="B124" s="121"/>
      <c r="C124" s="123">
        <v>0</v>
      </c>
      <c r="D124" s="121"/>
      <c r="E124" s="121"/>
      <c r="F124" s="121"/>
      <c r="G124" s="121"/>
      <c r="H124" s="121"/>
    </row>
    <row r="125" spans="1:8" s="5" customFormat="1" x14ac:dyDescent="0.25">
      <c r="A125" s="123" t="s">
        <v>76</v>
      </c>
      <c r="B125" s="121"/>
      <c r="C125" s="123">
        <v>0</v>
      </c>
      <c r="D125" s="121"/>
      <c r="E125" s="121"/>
      <c r="F125" s="121"/>
      <c r="G125" s="121"/>
      <c r="H125" s="121"/>
    </row>
    <row r="126" spans="1:8" s="5" customFormat="1" x14ac:dyDescent="0.25">
      <c r="A126" s="123" t="s">
        <v>77</v>
      </c>
      <c r="B126" s="121"/>
      <c r="C126" s="123">
        <v>0</v>
      </c>
      <c r="D126" s="121"/>
      <c r="E126" s="121"/>
      <c r="F126" s="121"/>
      <c r="G126" s="121"/>
      <c r="H126" s="121"/>
    </row>
    <row r="127" spans="1:8" s="5" customFormat="1" x14ac:dyDescent="0.25">
      <c r="A127" s="123" t="s">
        <v>78</v>
      </c>
      <c r="B127" s="121"/>
      <c r="C127" s="121"/>
      <c r="D127" s="123">
        <v>0</v>
      </c>
      <c r="E127" s="121"/>
      <c r="F127" s="121"/>
      <c r="G127" s="121"/>
      <c r="H127" s="121"/>
    </row>
    <row r="128" spans="1:8" s="5" customFormat="1" x14ac:dyDescent="0.25">
      <c r="A128" s="123" t="s">
        <v>6</v>
      </c>
      <c r="B128" s="121"/>
      <c r="C128" s="123">
        <v>2</v>
      </c>
      <c r="D128" s="121"/>
      <c r="E128" s="121"/>
      <c r="F128" s="121"/>
      <c r="G128" s="121"/>
      <c r="H128" s="121"/>
    </row>
    <row r="129" spans="1:8" s="5" customFormat="1" x14ac:dyDescent="0.25">
      <c r="A129" s="123" t="s">
        <v>79</v>
      </c>
      <c r="B129" s="121"/>
      <c r="C129" s="121"/>
      <c r="D129" s="121"/>
      <c r="E129" s="121"/>
      <c r="F129" s="121"/>
      <c r="G129" s="121"/>
      <c r="H129" s="121"/>
    </row>
    <row r="130" spans="1:8" s="5" customFormat="1" x14ac:dyDescent="0.25">
      <c r="A130" s="123" t="s">
        <v>80</v>
      </c>
      <c r="B130" s="121"/>
      <c r="C130" s="123">
        <v>2</v>
      </c>
      <c r="D130" s="121"/>
      <c r="E130" s="121"/>
      <c r="F130" s="121"/>
      <c r="G130" s="121"/>
      <c r="H130" s="121"/>
    </row>
    <row r="131" spans="1:8" s="5" customFormat="1" x14ac:dyDescent="0.25">
      <c r="A131" s="123"/>
      <c r="B131" s="121"/>
      <c r="C131" s="121"/>
      <c r="D131" s="121"/>
      <c r="E131" s="121"/>
      <c r="F131" s="121"/>
      <c r="G131" s="121"/>
      <c r="H131" s="121"/>
    </row>
    <row r="132" spans="1:8" s="5" customFormat="1" x14ac:dyDescent="0.25">
      <c r="A132" s="123"/>
      <c r="B132" s="121"/>
      <c r="C132" s="121"/>
      <c r="D132" s="121"/>
      <c r="E132" s="121"/>
      <c r="F132" s="121"/>
      <c r="G132" s="121"/>
      <c r="H132" s="121"/>
    </row>
    <row r="133" spans="1:8" s="5" customFormat="1" x14ac:dyDescent="0.25">
      <c r="A133" s="123" t="s">
        <v>251</v>
      </c>
      <c r="B133" s="121"/>
      <c r="C133" s="121"/>
      <c r="D133" s="121"/>
      <c r="E133" s="121"/>
      <c r="F133" s="121"/>
      <c r="G133" s="121"/>
      <c r="H133" s="121"/>
    </row>
    <row r="134" spans="1:8" s="5" customFormat="1" x14ac:dyDescent="0.25">
      <c r="A134" s="123" t="s">
        <v>69</v>
      </c>
      <c r="B134" s="121"/>
      <c r="C134" s="121"/>
      <c r="D134" s="121"/>
      <c r="E134" s="121"/>
      <c r="F134" s="121"/>
      <c r="G134" s="121"/>
      <c r="H134" s="121"/>
    </row>
    <row r="135" spans="1:8" s="5" customFormat="1" x14ac:dyDescent="0.25">
      <c r="A135" s="124" t="s">
        <v>70</v>
      </c>
      <c r="B135" s="125"/>
      <c r="C135" s="124">
        <v>0.25</v>
      </c>
      <c r="D135" s="121"/>
      <c r="E135" s="121"/>
      <c r="F135" s="121"/>
      <c r="G135" s="121"/>
      <c r="H135" s="121"/>
    </row>
    <row r="136" spans="1:8" s="5" customFormat="1" x14ac:dyDescent="0.25">
      <c r="A136" s="123" t="s">
        <v>71</v>
      </c>
      <c r="B136" s="121"/>
      <c r="C136" s="123">
        <v>0</v>
      </c>
      <c r="D136" s="121"/>
      <c r="E136" s="121"/>
      <c r="F136" s="121"/>
      <c r="G136" s="121"/>
      <c r="H136" s="121"/>
    </row>
    <row r="137" spans="1:8" s="5" customFormat="1" x14ac:dyDescent="0.25">
      <c r="A137" s="123" t="s">
        <v>72</v>
      </c>
      <c r="B137" s="121"/>
      <c r="C137" s="123">
        <v>0</v>
      </c>
      <c r="D137" s="121"/>
      <c r="E137" s="121"/>
      <c r="F137" s="121"/>
      <c r="G137" s="121"/>
      <c r="H137" s="121"/>
    </row>
    <row r="138" spans="1:8" s="5" customFormat="1" x14ac:dyDescent="0.25">
      <c r="A138" s="123" t="s">
        <v>73</v>
      </c>
      <c r="B138" s="121"/>
      <c r="C138" s="123">
        <v>0</v>
      </c>
      <c r="D138" s="121"/>
      <c r="E138" s="121"/>
      <c r="F138" s="121"/>
      <c r="G138" s="121"/>
      <c r="H138" s="121"/>
    </row>
    <row r="139" spans="1:8" s="5" customFormat="1" x14ac:dyDescent="0.25">
      <c r="A139" s="123" t="s">
        <v>74</v>
      </c>
      <c r="B139" s="123">
        <v>0</v>
      </c>
      <c r="C139" s="121"/>
      <c r="D139" s="121"/>
      <c r="E139" s="121"/>
      <c r="F139" s="121"/>
      <c r="G139" s="121"/>
      <c r="H139" s="121"/>
    </row>
    <row r="140" spans="1:8" s="5" customFormat="1" x14ac:dyDescent="0.25">
      <c r="A140" s="123" t="s">
        <v>75</v>
      </c>
      <c r="B140" s="121"/>
      <c r="C140" s="123">
        <v>0</v>
      </c>
      <c r="D140" s="121"/>
      <c r="E140" s="121"/>
      <c r="F140" s="121"/>
      <c r="G140" s="121"/>
      <c r="H140" s="121"/>
    </row>
    <row r="141" spans="1:8" s="5" customFormat="1" x14ac:dyDescent="0.25">
      <c r="A141" s="123" t="s">
        <v>76</v>
      </c>
      <c r="B141" s="121"/>
      <c r="C141" s="123">
        <v>0</v>
      </c>
      <c r="D141" s="121"/>
      <c r="E141" s="121"/>
      <c r="F141" s="121"/>
      <c r="G141" s="121"/>
      <c r="H141" s="121"/>
    </row>
    <row r="142" spans="1:8" s="5" customFormat="1" x14ac:dyDescent="0.25">
      <c r="A142" s="123" t="s">
        <v>77</v>
      </c>
      <c r="B142" s="121"/>
      <c r="C142" s="123">
        <v>0</v>
      </c>
      <c r="D142" s="121"/>
      <c r="E142" s="121"/>
      <c r="F142" s="121"/>
      <c r="G142" s="121"/>
      <c r="H142" s="121"/>
    </row>
    <row r="143" spans="1:8" s="5" customFormat="1" x14ac:dyDescent="0.25">
      <c r="A143" s="123" t="s">
        <v>78</v>
      </c>
      <c r="B143" s="121"/>
      <c r="C143" s="121"/>
      <c r="D143" s="123">
        <v>0</v>
      </c>
      <c r="E143" s="121"/>
      <c r="F143" s="121"/>
      <c r="G143" s="121"/>
      <c r="H143" s="121"/>
    </row>
    <row r="144" spans="1:8" s="5" customFormat="1" x14ac:dyDescent="0.25">
      <c r="A144" s="123" t="s">
        <v>6</v>
      </c>
      <c r="B144" s="121"/>
      <c r="C144" s="123">
        <v>0</v>
      </c>
      <c r="D144" s="121"/>
      <c r="E144" s="121"/>
      <c r="F144" s="121"/>
      <c r="G144" s="121"/>
      <c r="H144" s="121"/>
    </row>
    <row r="145" spans="1:8" s="5" customFormat="1" x14ac:dyDescent="0.25">
      <c r="A145" s="123" t="s">
        <v>79</v>
      </c>
      <c r="B145" s="121"/>
      <c r="C145" s="121"/>
      <c r="D145" s="121"/>
      <c r="E145" s="121"/>
      <c r="F145" s="121"/>
      <c r="G145" s="121"/>
      <c r="H145" s="121"/>
    </row>
    <row r="146" spans="1:8" s="5" customFormat="1" x14ac:dyDescent="0.25">
      <c r="A146" s="123" t="s">
        <v>80</v>
      </c>
      <c r="B146" s="121"/>
      <c r="C146" s="123">
        <v>0.25</v>
      </c>
      <c r="D146" s="121"/>
      <c r="E146" s="121"/>
      <c r="F146" s="121"/>
      <c r="G146" s="121"/>
      <c r="H146" s="121"/>
    </row>
    <row r="147" spans="1:8" s="5" customFormat="1" x14ac:dyDescent="0.25">
      <c r="A147" s="123"/>
      <c r="B147" s="121"/>
      <c r="C147" s="121"/>
      <c r="D147" s="121"/>
      <c r="E147" s="121"/>
      <c r="F147" s="121"/>
      <c r="G147" s="121"/>
      <c r="H147" s="121"/>
    </row>
    <row r="148" spans="1:8" s="5" customFormat="1" x14ac:dyDescent="0.25">
      <c r="A148" s="123"/>
      <c r="B148" s="121"/>
      <c r="C148" s="121"/>
      <c r="D148" s="121"/>
      <c r="E148" s="121"/>
      <c r="F148" s="121"/>
      <c r="G148" s="121"/>
      <c r="H148" s="121"/>
    </row>
    <row r="149" spans="1:8" s="5" customFormat="1" x14ac:dyDescent="0.25">
      <c r="A149" s="124" t="s">
        <v>221</v>
      </c>
      <c r="B149" s="121"/>
      <c r="C149" s="121"/>
      <c r="D149" s="121"/>
      <c r="E149" s="121"/>
      <c r="F149" s="121"/>
      <c r="G149" s="121"/>
      <c r="H149" s="121"/>
    </row>
    <row r="150" spans="1:8" s="5" customFormat="1" x14ac:dyDescent="0.25">
      <c r="A150" s="123" t="s">
        <v>69</v>
      </c>
      <c r="B150" s="121"/>
      <c r="C150" s="121"/>
      <c r="D150" s="121"/>
      <c r="E150" s="121"/>
      <c r="F150" s="121"/>
      <c r="G150" s="121"/>
      <c r="H150" s="121"/>
    </row>
    <row r="151" spans="1:8" s="5" customFormat="1" x14ac:dyDescent="0.25">
      <c r="A151" s="123" t="s">
        <v>70</v>
      </c>
      <c r="B151" s="121"/>
      <c r="C151" s="123">
        <v>0</v>
      </c>
      <c r="D151" s="121"/>
      <c r="E151" s="121"/>
      <c r="F151" s="121"/>
      <c r="G151" s="121"/>
      <c r="H151" s="121"/>
    </row>
    <row r="152" spans="1:8" s="5" customFormat="1" x14ac:dyDescent="0.25">
      <c r="A152" s="123" t="s">
        <v>71</v>
      </c>
      <c r="B152" s="121"/>
      <c r="C152" s="123">
        <v>0</v>
      </c>
      <c r="D152" s="121"/>
      <c r="E152" s="121"/>
      <c r="F152" s="121"/>
      <c r="G152" s="121"/>
      <c r="H152" s="121"/>
    </row>
    <row r="153" spans="1:8" s="5" customFormat="1" x14ac:dyDescent="0.25">
      <c r="A153" s="123" t="s">
        <v>72</v>
      </c>
      <c r="B153" s="121"/>
      <c r="C153" s="123">
        <v>0</v>
      </c>
      <c r="D153" s="121"/>
      <c r="E153" s="121"/>
      <c r="F153" s="121"/>
      <c r="G153" s="121"/>
      <c r="H153" s="121"/>
    </row>
    <row r="154" spans="1:8" s="5" customFormat="1" x14ac:dyDescent="0.25">
      <c r="A154" s="123" t="s">
        <v>73</v>
      </c>
      <c r="B154" s="121"/>
      <c r="C154" s="123">
        <v>0</v>
      </c>
      <c r="D154" s="121"/>
      <c r="E154" s="121"/>
      <c r="F154" s="121"/>
      <c r="G154" s="121"/>
      <c r="H154" s="121"/>
    </row>
    <row r="155" spans="1:8" s="5" customFormat="1" x14ac:dyDescent="0.25">
      <c r="A155" s="123" t="s">
        <v>74</v>
      </c>
      <c r="B155" s="123">
        <v>0</v>
      </c>
      <c r="C155" s="121"/>
      <c r="D155" s="121"/>
      <c r="E155" s="121"/>
      <c r="F155" s="121"/>
      <c r="G155" s="121"/>
      <c r="H155" s="121"/>
    </row>
    <row r="156" spans="1:8" s="5" customFormat="1" x14ac:dyDescent="0.25">
      <c r="A156" s="123" t="s">
        <v>75</v>
      </c>
      <c r="B156" s="121"/>
      <c r="C156" s="123">
        <v>0</v>
      </c>
      <c r="D156" s="121"/>
      <c r="E156" s="121"/>
      <c r="F156" s="121"/>
      <c r="G156" s="121"/>
      <c r="H156" s="121"/>
    </row>
    <row r="157" spans="1:8" s="5" customFormat="1" x14ac:dyDescent="0.25">
      <c r="A157" s="123" t="s">
        <v>76</v>
      </c>
      <c r="B157" s="121"/>
      <c r="C157" s="123">
        <v>0</v>
      </c>
      <c r="D157" s="121"/>
      <c r="E157" s="121"/>
      <c r="F157" s="121"/>
      <c r="G157" s="121"/>
      <c r="H157" s="121"/>
    </row>
    <row r="158" spans="1:8" s="5" customFormat="1" x14ac:dyDescent="0.25">
      <c r="A158" s="123" t="s">
        <v>77</v>
      </c>
      <c r="B158" s="121"/>
      <c r="C158" s="123">
        <v>0</v>
      </c>
      <c r="D158" s="121"/>
      <c r="E158" s="121"/>
      <c r="F158" s="121"/>
      <c r="G158" s="121"/>
      <c r="H158" s="121"/>
    </row>
    <row r="159" spans="1:8" s="5" customFormat="1" x14ac:dyDescent="0.25">
      <c r="A159" s="123" t="s">
        <v>78</v>
      </c>
      <c r="B159" s="121"/>
      <c r="C159" s="121"/>
      <c r="D159" s="123">
        <v>0</v>
      </c>
      <c r="E159" s="121"/>
      <c r="F159" s="121"/>
      <c r="G159" s="121"/>
      <c r="H159" s="121"/>
    </row>
    <row r="160" spans="1:8" s="5" customFormat="1" x14ac:dyDescent="0.25">
      <c r="A160" s="124" t="s">
        <v>6</v>
      </c>
      <c r="B160" s="125"/>
      <c r="C160" s="124">
        <v>0.189</v>
      </c>
      <c r="D160" s="121"/>
      <c r="E160" s="121"/>
      <c r="F160" s="121"/>
      <c r="G160" s="121"/>
      <c r="H160" s="121"/>
    </row>
    <row r="161" spans="1:8" s="5" customFormat="1" x14ac:dyDescent="0.25">
      <c r="A161" s="123" t="s">
        <v>79</v>
      </c>
      <c r="B161" s="121"/>
      <c r="C161" s="121"/>
      <c r="D161" s="121"/>
      <c r="E161" s="121"/>
      <c r="F161" s="121"/>
      <c r="G161" s="121"/>
      <c r="H161" s="121"/>
    </row>
    <row r="162" spans="1:8" s="5" customFormat="1" x14ac:dyDescent="0.25">
      <c r="A162" s="123" t="s">
        <v>80</v>
      </c>
      <c r="B162" s="121"/>
      <c r="C162" s="123">
        <v>0.189</v>
      </c>
      <c r="D162" s="121"/>
      <c r="E162" s="121"/>
      <c r="F162" s="121"/>
      <c r="G162" s="121"/>
      <c r="H162" s="121"/>
    </row>
    <row r="163" spans="1:8" s="5" customFormat="1" x14ac:dyDescent="0.25">
      <c r="A163" s="123"/>
      <c r="B163" s="121"/>
      <c r="C163" s="121"/>
      <c r="D163" s="121"/>
      <c r="E163" s="121"/>
      <c r="F163" s="121"/>
      <c r="G163" s="121"/>
      <c r="H163" s="121"/>
    </row>
    <row r="164" spans="1:8" s="5" customFormat="1" x14ac:dyDescent="0.25">
      <c r="A164" s="123"/>
      <c r="B164" s="121"/>
      <c r="C164" s="121"/>
      <c r="D164" s="121"/>
      <c r="E164" s="121"/>
      <c r="F164" s="121"/>
      <c r="G164" s="121"/>
      <c r="H164" s="121"/>
    </row>
    <row r="165" spans="1:8" s="5" customFormat="1" x14ac:dyDescent="0.25">
      <c r="A165" s="123"/>
      <c r="B165" s="121"/>
      <c r="C165" s="121"/>
      <c r="D165" s="121"/>
      <c r="E165" s="121"/>
      <c r="F165" s="121"/>
      <c r="G165" s="121"/>
      <c r="H165" s="121"/>
    </row>
    <row r="166" spans="1:8" s="5" customFormat="1" x14ac:dyDescent="0.25">
      <c r="A166" s="122" t="s">
        <v>81</v>
      </c>
      <c r="B166" s="121"/>
      <c r="C166" s="121"/>
      <c r="D166" s="121"/>
      <c r="E166" s="121"/>
      <c r="F166" s="121"/>
      <c r="G166" s="121"/>
      <c r="H166" s="121"/>
    </row>
    <row r="167" spans="1:8" s="5" customFormat="1" x14ac:dyDescent="0.25">
      <c r="A167" s="123"/>
      <c r="B167" s="121"/>
      <c r="C167" s="121"/>
      <c r="D167" s="121"/>
      <c r="E167" s="121"/>
      <c r="F167" s="121"/>
      <c r="G167" s="121"/>
      <c r="H167" s="121"/>
    </row>
    <row r="168" spans="1:8" s="5" customFormat="1" x14ac:dyDescent="0.25">
      <c r="A168" s="123" t="s">
        <v>218</v>
      </c>
      <c r="B168" s="121"/>
      <c r="C168" s="121"/>
      <c r="D168" s="121"/>
      <c r="E168" s="121"/>
      <c r="F168" s="121"/>
      <c r="G168" s="121"/>
      <c r="H168" s="121"/>
    </row>
    <row r="169" spans="1:8" s="5" customFormat="1" x14ac:dyDescent="0.25">
      <c r="A169" s="123" t="s">
        <v>82</v>
      </c>
      <c r="B169" s="121"/>
      <c r="C169" s="121"/>
      <c r="D169" s="121"/>
      <c r="E169" s="121"/>
      <c r="F169" s="121"/>
      <c r="G169" s="121"/>
      <c r="H169" s="121"/>
    </row>
    <row r="170" spans="1:8" s="5" customFormat="1" x14ac:dyDescent="0.25">
      <c r="A170" s="123"/>
      <c r="B170" s="121"/>
      <c r="C170" s="121"/>
      <c r="D170" s="121"/>
      <c r="E170" s="121"/>
      <c r="F170" s="121"/>
      <c r="G170" s="121"/>
      <c r="H170" s="121"/>
    </row>
    <row r="171" spans="1:8" s="5" customFormat="1" x14ac:dyDescent="0.25">
      <c r="A171" s="123"/>
      <c r="B171" s="121"/>
      <c r="C171" s="121"/>
      <c r="D171" s="121"/>
      <c r="E171" s="121"/>
      <c r="F171" s="121"/>
      <c r="G171" s="121"/>
      <c r="H171" s="121"/>
    </row>
    <row r="172" spans="1:8" s="5" customFormat="1" x14ac:dyDescent="0.25">
      <c r="A172" s="122" t="s">
        <v>83</v>
      </c>
      <c r="B172" s="121"/>
      <c r="C172" s="121"/>
      <c r="D172" s="121"/>
      <c r="E172" s="121"/>
      <c r="F172" s="121"/>
      <c r="G172" s="121"/>
      <c r="H172" s="121"/>
    </row>
    <row r="173" spans="1:8" s="5" customFormat="1" x14ac:dyDescent="0.25">
      <c r="A173" s="122" t="s">
        <v>84</v>
      </c>
      <c r="B173" s="121"/>
      <c r="C173" s="121"/>
      <c r="D173" s="121"/>
      <c r="E173" s="121"/>
      <c r="F173" s="121"/>
      <c r="G173" s="121"/>
      <c r="H173" s="121"/>
    </row>
    <row r="174" spans="1:8" s="5" customFormat="1" x14ac:dyDescent="0.25">
      <c r="A174" s="123" t="s">
        <v>85</v>
      </c>
      <c r="B174" s="121"/>
      <c r="C174" s="121"/>
      <c r="D174" s="121"/>
      <c r="E174" s="121"/>
      <c r="F174" s="121"/>
      <c r="G174" s="121"/>
      <c r="H174" s="121"/>
    </row>
    <row r="175" spans="1:8" s="5" customFormat="1" x14ac:dyDescent="0.25">
      <c r="A175" s="123" t="s">
        <v>86</v>
      </c>
      <c r="B175" s="121"/>
      <c r="C175" s="121"/>
      <c r="D175" s="121"/>
      <c r="E175" s="121"/>
      <c r="F175" s="121"/>
      <c r="G175" s="121"/>
      <c r="H175" s="121"/>
    </row>
    <row r="176" spans="1:8" s="5" customFormat="1" x14ac:dyDescent="0.25">
      <c r="A176" s="123"/>
      <c r="B176" s="121"/>
      <c r="C176" s="121"/>
      <c r="D176" s="121"/>
      <c r="E176" s="121"/>
      <c r="F176" s="121"/>
      <c r="G176" s="121"/>
      <c r="H176" s="121"/>
    </row>
    <row r="177" spans="1:8" s="5" customFormat="1" x14ac:dyDescent="0.25">
      <c r="A177" s="123"/>
      <c r="B177" s="121"/>
      <c r="C177" s="121"/>
      <c r="D177" s="121"/>
      <c r="E177" s="121"/>
      <c r="F177" s="121"/>
      <c r="G177" s="121"/>
      <c r="H177" s="121"/>
    </row>
    <row r="178" spans="1:8" s="5" customFormat="1" x14ac:dyDescent="0.25">
      <c r="A178" s="122" t="s">
        <v>81</v>
      </c>
      <c r="B178" s="121"/>
      <c r="C178" s="121"/>
      <c r="D178" s="121"/>
      <c r="E178" s="121"/>
      <c r="F178" s="121"/>
      <c r="G178" s="121"/>
      <c r="H178" s="121"/>
    </row>
    <row r="179" spans="1:8" s="5" customFormat="1" x14ac:dyDescent="0.25">
      <c r="A179" s="123"/>
      <c r="B179" s="121"/>
      <c r="C179" s="121"/>
      <c r="D179" s="121"/>
      <c r="E179" s="121"/>
      <c r="F179" s="121"/>
      <c r="G179" s="121"/>
      <c r="H179" s="121"/>
    </row>
    <row r="180" spans="1:8" s="5" customFormat="1" x14ac:dyDescent="0.25">
      <c r="A180" s="123" t="s">
        <v>219</v>
      </c>
      <c r="B180" s="121"/>
      <c r="C180" s="121"/>
      <c r="D180" s="121"/>
      <c r="E180" s="121"/>
      <c r="F180" s="121"/>
      <c r="G180" s="121"/>
      <c r="H180" s="121"/>
    </row>
    <row r="181" spans="1:8" s="5" customFormat="1" x14ac:dyDescent="0.25">
      <c r="A181" s="123" t="s">
        <v>220</v>
      </c>
      <c r="B181" s="121"/>
      <c r="C181" s="121"/>
      <c r="D181" s="121"/>
      <c r="E181" s="121"/>
      <c r="F181" s="121"/>
      <c r="G181" s="121"/>
      <c r="H181" s="121"/>
    </row>
    <row r="182" spans="1:8" s="5" customFormat="1" x14ac:dyDescent="0.25">
      <c r="A182" s="123"/>
      <c r="B182" s="121"/>
      <c r="C182" s="121"/>
      <c r="D182" s="121"/>
      <c r="E182" s="121"/>
      <c r="F182" s="121"/>
      <c r="G182" s="121"/>
      <c r="H182" s="121"/>
    </row>
    <row r="183" spans="1:8" s="5" customFormat="1" x14ac:dyDescent="0.25">
      <c r="A183" s="123"/>
      <c r="B183" s="121"/>
      <c r="C183" s="121"/>
      <c r="D183" s="121"/>
      <c r="E183" s="121"/>
      <c r="F183" s="121"/>
      <c r="G183" s="121"/>
      <c r="H183" s="121"/>
    </row>
    <row r="184" spans="1:8" s="5" customFormat="1" x14ac:dyDescent="0.25">
      <c r="A184" s="122" t="s">
        <v>83</v>
      </c>
      <c r="B184" s="121"/>
      <c r="C184" s="121"/>
      <c r="D184" s="121"/>
      <c r="E184" s="121"/>
      <c r="F184" s="121"/>
      <c r="G184" s="121"/>
      <c r="H184" s="121"/>
    </row>
    <row r="185" spans="1:8" s="5" customFormat="1" x14ac:dyDescent="0.25">
      <c r="A185" s="122" t="s">
        <v>239</v>
      </c>
      <c r="B185" s="121"/>
      <c r="C185" s="121"/>
      <c r="D185" s="121"/>
      <c r="E185" s="121"/>
      <c r="F185" s="121"/>
      <c r="G185" s="121"/>
      <c r="H185" s="121"/>
    </row>
    <row r="186" spans="1:8" s="5" customFormat="1" x14ac:dyDescent="0.25">
      <c r="A186" s="123" t="s">
        <v>87</v>
      </c>
      <c r="B186" s="121"/>
      <c r="C186" s="121"/>
      <c r="D186" s="121"/>
      <c r="E186" s="121"/>
      <c r="F186" s="121"/>
      <c r="G186" s="121"/>
      <c r="H186" s="121"/>
    </row>
    <row r="187" spans="1:8" s="5" customFormat="1" x14ac:dyDescent="0.25">
      <c r="A187" s="123" t="s">
        <v>266</v>
      </c>
      <c r="B187" s="121"/>
      <c r="C187" s="121"/>
      <c r="D187" s="121"/>
      <c r="E187" s="121"/>
      <c r="F187" s="121"/>
      <c r="G187" s="121"/>
      <c r="H187" s="121"/>
    </row>
    <row r="188" spans="1:8" s="5" customFormat="1" x14ac:dyDescent="0.25">
      <c r="A188" s="123"/>
      <c r="B188" s="121"/>
      <c r="C188" s="121"/>
      <c r="D188" s="121"/>
      <c r="E188" s="121"/>
      <c r="F188" s="121"/>
      <c r="G188" s="121"/>
      <c r="H188" s="121"/>
    </row>
    <row r="189" spans="1:8" s="5" customFormat="1" x14ac:dyDescent="0.25">
      <c r="A189" s="123" t="s">
        <v>88</v>
      </c>
      <c r="B189" s="121"/>
      <c r="C189" s="121"/>
      <c r="D189" s="121"/>
      <c r="E189" s="121"/>
      <c r="F189" s="121"/>
      <c r="G189" s="121"/>
      <c r="H189" s="121"/>
    </row>
    <row r="190" spans="1:8" s="5" customFormat="1" x14ac:dyDescent="0.25">
      <c r="A190" s="123" t="s">
        <v>89</v>
      </c>
      <c r="B190" s="121"/>
      <c r="C190" s="123" t="s">
        <v>90</v>
      </c>
      <c r="D190" s="121"/>
      <c r="E190" s="121"/>
      <c r="F190" s="121"/>
      <c r="G190" s="121"/>
      <c r="H190" s="121"/>
    </row>
    <row r="191" spans="1:8" s="5" customFormat="1" x14ac:dyDescent="0.25">
      <c r="A191" s="123" t="s">
        <v>91</v>
      </c>
      <c r="B191" s="121"/>
      <c r="C191" s="123" t="s">
        <v>92</v>
      </c>
      <c r="D191" s="121"/>
      <c r="E191" s="121"/>
      <c r="F191" s="121"/>
      <c r="G191" s="121"/>
      <c r="H191" s="121"/>
    </row>
    <row r="192" spans="1:8" s="5" customFormat="1" x14ac:dyDescent="0.25">
      <c r="A192" s="123" t="s">
        <v>93</v>
      </c>
      <c r="B192" s="121"/>
      <c r="C192" s="123" t="s">
        <v>94</v>
      </c>
      <c r="D192" s="121"/>
      <c r="E192" s="121"/>
      <c r="F192" s="121"/>
      <c r="G192" s="121"/>
      <c r="H192" s="121"/>
    </row>
    <row r="193" spans="1:8" s="5" customFormat="1" x14ac:dyDescent="0.25">
      <c r="A193" s="123" t="s">
        <v>95</v>
      </c>
      <c r="B193" s="121"/>
      <c r="C193" s="123" t="s">
        <v>96</v>
      </c>
      <c r="D193" s="121"/>
      <c r="E193" s="121"/>
      <c r="F193" s="121"/>
      <c r="G193" s="121"/>
      <c r="H193" s="121"/>
    </row>
    <row r="194" spans="1:8" s="5" customFormat="1" x14ac:dyDescent="0.25">
      <c r="A194" s="123" t="s">
        <v>97</v>
      </c>
      <c r="B194" s="121"/>
      <c r="C194" s="123" t="s">
        <v>252</v>
      </c>
      <c r="D194" s="121"/>
      <c r="E194" s="121"/>
      <c r="F194" s="121"/>
      <c r="G194" s="121"/>
      <c r="H194" s="121"/>
    </row>
    <row r="195" spans="1:8" s="5" customFormat="1" x14ac:dyDescent="0.25">
      <c r="A195" s="123" t="s">
        <v>98</v>
      </c>
      <c r="B195" s="121"/>
      <c r="C195" s="123" t="s">
        <v>247</v>
      </c>
      <c r="D195" s="121"/>
      <c r="E195" s="121"/>
      <c r="F195" s="121"/>
      <c r="G195" s="121"/>
      <c r="H195" s="121"/>
    </row>
    <row r="196" spans="1:8" s="5" customFormat="1" x14ac:dyDescent="0.25">
      <c r="A196" s="123" t="s">
        <v>99</v>
      </c>
      <c r="B196" s="121"/>
      <c r="C196" s="123" t="s">
        <v>100</v>
      </c>
      <c r="D196" s="121"/>
      <c r="E196" s="121"/>
      <c r="F196" s="121"/>
      <c r="G196" s="121"/>
      <c r="H196" s="121"/>
    </row>
    <row r="197" spans="1:8" s="5" customFormat="1" x14ac:dyDescent="0.25">
      <c r="A197" s="123" t="s">
        <v>101</v>
      </c>
      <c r="B197" s="121"/>
      <c r="C197" s="123" t="s">
        <v>253</v>
      </c>
      <c r="D197" s="121"/>
      <c r="E197" s="121"/>
      <c r="F197" s="121"/>
      <c r="G197" s="121"/>
      <c r="H197" s="121"/>
    </row>
    <row r="198" spans="1:8" s="5" customFormat="1" x14ac:dyDescent="0.25">
      <c r="A198" s="124" t="s">
        <v>102</v>
      </c>
      <c r="B198" s="124" t="s">
        <v>254</v>
      </c>
      <c r="C198" s="125"/>
      <c r="D198" s="125"/>
      <c r="E198" s="125"/>
      <c r="F198" s="121"/>
      <c r="G198" s="121"/>
      <c r="H198" s="121"/>
    </row>
    <row r="199" spans="1:8" s="5" customFormat="1" x14ac:dyDescent="0.25">
      <c r="A199" s="125"/>
      <c r="B199" s="125"/>
      <c r="C199" s="125"/>
      <c r="D199" s="124" t="s">
        <v>103</v>
      </c>
      <c r="E199" s="124" t="s">
        <v>255</v>
      </c>
      <c r="F199" s="121"/>
      <c r="G199" s="121"/>
      <c r="H199" s="121"/>
    </row>
    <row r="200" spans="1:8" s="5" customFormat="1" x14ac:dyDescent="0.25">
      <c r="A200" s="123" t="s">
        <v>104</v>
      </c>
      <c r="B200" s="123" t="s">
        <v>256</v>
      </c>
      <c r="C200" s="121"/>
      <c r="D200" s="121"/>
      <c r="E200" s="121"/>
      <c r="F200" s="121"/>
      <c r="G200" s="121"/>
      <c r="H200" s="121"/>
    </row>
    <row r="201" spans="1:8" s="5" customFormat="1" x14ac:dyDescent="0.25">
      <c r="A201" s="121"/>
      <c r="B201" s="121"/>
      <c r="C201" s="121"/>
      <c r="D201" s="123" t="s">
        <v>105</v>
      </c>
      <c r="E201" s="123" t="s">
        <v>257</v>
      </c>
      <c r="F201" s="121"/>
      <c r="G201" s="121"/>
      <c r="H201" s="121"/>
    </row>
    <row r="202" spans="1:8" s="5" customFormat="1" x14ac:dyDescent="0.25">
      <c r="A202" s="123" t="s">
        <v>106</v>
      </c>
      <c r="B202" s="123" t="s">
        <v>258</v>
      </c>
      <c r="C202" s="121"/>
      <c r="D202" s="121"/>
      <c r="E202" s="121"/>
      <c r="F202" s="121"/>
      <c r="G202" s="121"/>
      <c r="H202" s="121"/>
    </row>
    <row r="203" spans="1:8" s="5" customFormat="1" x14ac:dyDescent="0.25">
      <c r="A203" s="121"/>
      <c r="B203" s="121"/>
      <c r="C203" s="121"/>
      <c r="D203" s="123" t="s">
        <v>103</v>
      </c>
      <c r="E203" s="123" t="s">
        <v>259</v>
      </c>
      <c r="F203" s="121"/>
      <c r="G203" s="121"/>
      <c r="H203" s="121"/>
    </row>
    <row r="204" spans="1:8" s="5" customFormat="1" x14ac:dyDescent="0.25">
      <c r="A204" s="123" t="s">
        <v>107</v>
      </c>
      <c r="B204" s="123" t="s">
        <v>260</v>
      </c>
      <c r="C204" s="121"/>
      <c r="D204" s="121"/>
      <c r="E204" s="121"/>
      <c r="F204" s="121"/>
      <c r="G204" s="121"/>
      <c r="H204" s="121"/>
    </row>
    <row r="205" spans="1:8" s="5" customFormat="1" x14ac:dyDescent="0.25">
      <c r="A205" s="121"/>
      <c r="B205" s="121"/>
      <c r="C205" s="121"/>
      <c r="D205" s="123" t="s">
        <v>105</v>
      </c>
      <c r="E205" s="123" t="s">
        <v>261</v>
      </c>
      <c r="F205" s="121"/>
      <c r="G205" s="121"/>
      <c r="H205" s="121"/>
    </row>
    <row r="206" spans="1:8" s="5" customFormat="1" x14ac:dyDescent="0.25">
      <c r="A206" s="123"/>
      <c r="B206" s="121"/>
      <c r="C206" s="121"/>
      <c r="D206" s="121"/>
      <c r="E206" s="121"/>
      <c r="F206" s="121"/>
      <c r="G206" s="121"/>
      <c r="H206" s="121"/>
    </row>
    <row r="207" spans="1:8" s="5" customFormat="1" x14ac:dyDescent="0.25">
      <c r="A207" s="123" t="s">
        <v>108</v>
      </c>
      <c r="B207" s="121"/>
      <c r="C207" s="121"/>
      <c r="D207" s="121"/>
      <c r="E207" s="121"/>
      <c r="F207" s="121"/>
      <c r="G207" s="121"/>
      <c r="H207" s="121"/>
    </row>
    <row r="208" spans="1:8" s="5" customFormat="1" x14ac:dyDescent="0.25">
      <c r="A208" s="123" t="s">
        <v>109</v>
      </c>
      <c r="B208" s="123" t="s">
        <v>110</v>
      </c>
      <c r="C208" s="121"/>
      <c r="D208" s="121"/>
      <c r="E208" s="121"/>
      <c r="F208" s="121"/>
      <c r="G208" s="121"/>
      <c r="H208" s="121"/>
    </row>
    <row r="209" spans="1:8" s="5" customFormat="1" x14ac:dyDescent="0.25">
      <c r="A209" s="123" t="s">
        <v>111</v>
      </c>
      <c r="B209" s="121"/>
      <c r="C209" s="123" t="s">
        <v>112</v>
      </c>
      <c r="D209" s="121"/>
      <c r="E209" s="121"/>
      <c r="F209" s="121"/>
      <c r="G209" s="121"/>
      <c r="H209" s="121"/>
    </row>
    <row r="210" spans="1:8" s="5" customFormat="1" x14ac:dyDescent="0.25">
      <c r="A210" s="123" t="s">
        <v>113</v>
      </c>
      <c r="B210" s="121"/>
      <c r="C210" s="123" t="s">
        <v>114</v>
      </c>
      <c r="D210" s="121"/>
      <c r="E210" s="121"/>
      <c r="F210" s="121"/>
      <c r="G210" s="121"/>
      <c r="H210" s="121"/>
    </row>
    <row r="211" spans="1:8" s="5" customFormat="1" x14ac:dyDescent="0.25">
      <c r="A211" s="123" t="s">
        <v>115</v>
      </c>
      <c r="B211" s="121"/>
      <c r="C211" s="121"/>
      <c r="D211" s="123" t="s">
        <v>116</v>
      </c>
      <c r="E211" s="121"/>
      <c r="F211" s="121"/>
      <c r="G211" s="121"/>
      <c r="H211" s="121"/>
    </row>
    <row r="212" spans="1:8" s="5" customFormat="1" x14ac:dyDescent="0.25">
      <c r="A212" s="123"/>
      <c r="B212" s="121"/>
      <c r="C212" s="121"/>
      <c r="D212" s="121"/>
      <c r="E212" s="121"/>
      <c r="F212" s="121"/>
      <c r="G212" s="121"/>
      <c r="H212" s="121"/>
    </row>
    <row r="213" spans="1:8" s="5" customFormat="1" x14ac:dyDescent="0.25">
      <c r="A213" s="123" t="s">
        <v>117</v>
      </c>
      <c r="B213" s="121"/>
      <c r="C213" s="121"/>
      <c r="D213" s="121"/>
      <c r="E213" s="121"/>
      <c r="F213" s="121"/>
      <c r="G213" s="121"/>
      <c r="H213" s="121"/>
    </row>
    <row r="214" spans="1:8" s="5" customFormat="1" x14ac:dyDescent="0.25">
      <c r="A214" s="123" t="s">
        <v>118</v>
      </c>
      <c r="B214" s="121"/>
      <c r="C214" s="123" t="s">
        <v>119</v>
      </c>
      <c r="D214" s="121"/>
      <c r="E214" s="121"/>
      <c r="F214" s="121"/>
      <c r="G214" s="121"/>
      <c r="H214" s="121"/>
    </row>
    <row r="215" spans="1:8" s="5" customFormat="1" x14ac:dyDescent="0.25">
      <c r="A215" s="123" t="s">
        <v>120</v>
      </c>
      <c r="B215" s="121"/>
      <c r="C215" s="123" t="s">
        <v>121</v>
      </c>
      <c r="D215" s="121"/>
      <c r="E215" s="121"/>
      <c r="F215" s="121"/>
      <c r="G215" s="121"/>
      <c r="H215" s="121"/>
    </row>
    <row r="216" spans="1:8" s="5" customFormat="1" x14ac:dyDescent="0.25">
      <c r="A216" s="123" t="s">
        <v>122</v>
      </c>
      <c r="B216" s="121"/>
      <c r="C216" s="123" t="s">
        <v>262</v>
      </c>
      <c r="D216" s="121"/>
      <c r="E216" s="121"/>
      <c r="F216" s="121"/>
      <c r="G216" s="121"/>
      <c r="H216" s="121"/>
    </row>
    <row r="217" spans="1:8" s="5" customFormat="1" x14ac:dyDescent="0.25">
      <c r="A217" s="123" t="s">
        <v>123</v>
      </c>
      <c r="B217" s="121"/>
      <c r="C217" s="123" t="s">
        <v>124</v>
      </c>
      <c r="D217" s="121"/>
      <c r="E217" s="121"/>
      <c r="F217" s="121"/>
      <c r="G217" s="121"/>
      <c r="H217" s="121"/>
    </row>
    <row r="218" spans="1:8" s="5" customFormat="1" x14ac:dyDescent="0.25">
      <c r="A218" s="123"/>
      <c r="B218" s="121"/>
      <c r="C218" s="121"/>
      <c r="D218" s="121"/>
      <c r="E218" s="121"/>
      <c r="F218" s="121"/>
      <c r="G218" s="121"/>
      <c r="H218" s="121"/>
    </row>
    <row r="219" spans="1:8" s="5" customFormat="1" x14ac:dyDescent="0.25">
      <c r="A219" s="123" t="s">
        <v>125</v>
      </c>
      <c r="B219" s="121"/>
      <c r="C219" s="121"/>
      <c r="D219" s="121"/>
      <c r="E219" s="121"/>
      <c r="F219" s="121"/>
      <c r="G219" s="121"/>
      <c r="H219" s="121"/>
    </row>
    <row r="220" spans="1:8" s="5" customFormat="1" x14ac:dyDescent="0.25">
      <c r="A220" s="123"/>
      <c r="B220" s="121"/>
      <c r="C220" s="121"/>
      <c r="D220" s="121"/>
      <c r="E220" s="121"/>
      <c r="F220" s="121"/>
      <c r="G220" s="121"/>
      <c r="H220" s="121"/>
    </row>
    <row r="221" spans="1:8" s="5" customFormat="1" x14ac:dyDescent="0.25">
      <c r="A221" s="123" t="s">
        <v>126</v>
      </c>
      <c r="B221" s="121"/>
      <c r="C221" s="121"/>
      <c r="D221" s="121"/>
      <c r="E221" s="121"/>
      <c r="F221" s="121"/>
      <c r="G221" s="121"/>
      <c r="H221" s="121"/>
    </row>
    <row r="222" spans="1:8" s="5" customFormat="1" x14ac:dyDescent="0.25">
      <c r="A222" s="123"/>
      <c r="B222" s="121"/>
      <c r="C222" s="121"/>
      <c r="D222" s="121"/>
      <c r="E222" s="121"/>
      <c r="F222" s="121"/>
      <c r="G222" s="121"/>
      <c r="H222" s="121"/>
    </row>
    <row r="223" spans="1:8" s="5" customFormat="1" x14ac:dyDescent="0.25">
      <c r="A223" s="123" t="s">
        <v>127</v>
      </c>
      <c r="B223" s="121"/>
      <c r="C223" s="121"/>
      <c r="D223" s="121"/>
      <c r="E223" s="121"/>
      <c r="F223" s="121"/>
      <c r="G223" s="121"/>
      <c r="H223" s="121"/>
    </row>
    <row r="224" spans="1:8" s="5" customFormat="1" x14ac:dyDescent="0.25">
      <c r="A224" s="123" t="s">
        <v>128</v>
      </c>
      <c r="B224" s="121"/>
      <c r="C224" s="123" t="s">
        <v>129</v>
      </c>
      <c r="D224" s="121"/>
      <c r="E224" s="121"/>
      <c r="F224" s="121"/>
      <c r="G224" s="121"/>
      <c r="H224" s="121"/>
    </row>
    <row r="225" spans="1:8" s="5" customFormat="1" x14ac:dyDescent="0.25">
      <c r="A225" s="123" t="s">
        <v>130</v>
      </c>
      <c r="B225" s="123" t="s">
        <v>131</v>
      </c>
      <c r="C225" s="121"/>
      <c r="D225" s="121"/>
      <c r="E225" s="121"/>
      <c r="F225" s="121"/>
      <c r="G225" s="121"/>
      <c r="H225" s="121"/>
    </row>
    <row r="226" spans="1:8" s="5" customFormat="1" x14ac:dyDescent="0.25">
      <c r="A226" s="123" t="s">
        <v>132</v>
      </c>
      <c r="B226" s="121"/>
      <c r="C226" s="123" t="s">
        <v>245</v>
      </c>
      <c r="D226" s="121"/>
      <c r="E226" s="121"/>
      <c r="F226" s="121"/>
      <c r="G226" s="121"/>
      <c r="H226" s="121"/>
    </row>
    <row r="227" spans="1:8" s="5" customFormat="1" x14ac:dyDescent="0.25">
      <c r="A227" s="123" t="s">
        <v>133</v>
      </c>
      <c r="B227" s="121"/>
      <c r="C227" s="123" t="s">
        <v>134</v>
      </c>
      <c r="D227" s="121"/>
      <c r="E227" s="121"/>
      <c r="F227" s="121"/>
      <c r="G227" s="121"/>
      <c r="H227" s="121"/>
    </row>
    <row r="228" spans="1:8" s="5" customFormat="1" x14ac:dyDescent="0.25">
      <c r="A228" s="123" t="s">
        <v>135</v>
      </c>
      <c r="B228" s="121"/>
      <c r="C228" s="121"/>
      <c r="D228" s="123" t="s">
        <v>136</v>
      </c>
      <c r="E228" s="121"/>
      <c r="F228" s="121"/>
      <c r="G228" s="121"/>
      <c r="H228" s="121"/>
    </row>
    <row r="229" spans="1:8" s="5" customFormat="1" x14ac:dyDescent="0.25">
      <c r="A229" s="123"/>
      <c r="B229" s="121"/>
      <c r="C229" s="121"/>
      <c r="D229" s="121"/>
      <c r="E229" s="121"/>
      <c r="F229" s="121"/>
      <c r="G229" s="121"/>
      <c r="H229" s="121"/>
    </row>
    <row r="230" spans="1:8" s="5" customFormat="1" x14ac:dyDescent="0.25">
      <c r="A230" s="123" t="s">
        <v>137</v>
      </c>
      <c r="B230" s="121"/>
      <c r="C230" s="121"/>
      <c r="D230" s="121"/>
      <c r="E230" s="121"/>
      <c r="F230" s="121"/>
      <c r="G230" s="121"/>
      <c r="H230" s="121"/>
    </row>
    <row r="231" spans="1:8" s="5" customFormat="1" x14ac:dyDescent="0.25">
      <c r="A231" s="123" t="s">
        <v>128</v>
      </c>
      <c r="B231" s="121"/>
      <c r="C231" s="123" t="s">
        <v>138</v>
      </c>
      <c r="D231" s="121"/>
      <c r="E231" s="121"/>
      <c r="F231" s="121"/>
      <c r="G231" s="121"/>
      <c r="H231" s="121"/>
    </row>
    <row r="232" spans="1:8" s="5" customFormat="1" x14ac:dyDescent="0.25">
      <c r="A232" s="123" t="s">
        <v>130</v>
      </c>
      <c r="B232" s="123" t="s">
        <v>248</v>
      </c>
      <c r="C232" s="121"/>
      <c r="D232" s="121"/>
      <c r="E232" s="121"/>
      <c r="F232" s="121"/>
      <c r="G232" s="121"/>
      <c r="H232" s="121"/>
    </row>
    <row r="233" spans="1:8" s="5" customFormat="1" x14ac:dyDescent="0.25">
      <c r="A233" s="123" t="s">
        <v>139</v>
      </c>
      <c r="B233" s="121"/>
      <c r="C233" s="123" t="s">
        <v>246</v>
      </c>
      <c r="D233" s="121"/>
      <c r="E233" s="121"/>
      <c r="F233" s="121"/>
      <c r="G233" s="121"/>
      <c r="H233" s="121"/>
    </row>
    <row r="234" spans="1:8" s="5" customFormat="1" x14ac:dyDescent="0.25">
      <c r="A234" s="123" t="s">
        <v>140</v>
      </c>
      <c r="B234" s="121"/>
      <c r="C234" s="123" t="s">
        <v>249</v>
      </c>
      <c r="D234" s="121"/>
      <c r="E234" s="121"/>
      <c r="F234" s="121"/>
      <c r="G234" s="121"/>
      <c r="H234" s="121"/>
    </row>
    <row r="235" spans="1:8" s="5" customFormat="1" x14ac:dyDescent="0.25">
      <c r="A235" s="123" t="s">
        <v>141</v>
      </c>
      <c r="B235" s="121"/>
      <c r="C235" s="123" t="s">
        <v>142</v>
      </c>
      <c r="D235" s="121"/>
      <c r="E235" s="121"/>
      <c r="F235" s="121"/>
      <c r="G235" s="121"/>
      <c r="H235" s="121"/>
    </row>
    <row r="236" spans="1:8" s="5" customFormat="1" x14ac:dyDescent="0.25">
      <c r="A236" s="123" t="s">
        <v>135</v>
      </c>
      <c r="B236" s="121"/>
      <c r="C236" s="121"/>
      <c r="D236" s="123" t="s">
        <v>136</v>
      </c>
      <c r="E236" s="121"/>
      <c r="F236" s="121"/>
      <c r="G236" s="121"/>
      <c r="H236" s="121"/>
    </row>
    <row r="237" spans="1:8" s="5" customFormat="1" x14ac:dyDescent="0.25">
      <c r="A237" s="123"/>
      <c r="B237" s="121"/>
      <c r="C237" s="121"/>
      <c r="D237" s="121"/>
      <c r="E237" s="121"/>
      <c r="F237" s="121"/>
      <c r="G237" s="121"/>
      <c r="H237" s="121"/>
    </row>
    <row r="238" spans="1:8" s="5" customFormat="1" x14ac:dyDescent="0.25">
      <c r="A238" s="123"/>
      <c r="B238" s="121"/>
      <c r="C238" s="121"/>
      <c r="D238" s="121"/>
      <c r="E238" s="121"/>
      <c r="F238" s="121"/>
      <c r="G238" s="121"/>
      <c r="H238" s="121"/>
    </row>
    <row r="239" spans="1:8" s="5" customFormat="1" x14ac:dyDescent="0.25">
      <c r="A239" s="122" t="s">
        <v>83</v>
      </c>
      <c r="B239" s="121"/>
      <c r="C239" s="121"/>
      <c r="D239" s="121"/>
      <c r="E239" s="121"/>
      <c r="F239" s="121"/>
      <c r="G239" s="121"/>
      <c r="H239" s="121"/>
    </row>
    <row r="240" spans="1:8" s="5" customFormat="1" x14ac:dyDescent="0.25">
      <c r="A240" s="122" t="s">
        <v>267</v>
      </c>
      <c r="B240" s="121"/>
      <c r="C240" s="121"/>
      <c r="D240" s="121"/>
      <c r="E240" s="121"/>
      <c r="F240" s="121"/>
      <c r="G240" s="121"/>
      <c r="H240" s="121"/>
    </row>
    <row r="241" spans="1:8" s="5" customFormat="1" x14ac:dyDescent="0.25">
      <c r="A241" s="123" t="s">
        <v>85</v>
      </c>
      <c r="B241" s="121"/>
      <c r="C241" s="121"/>
      <c r="D241" s="121"/>
      <c r="E241" s="121"/>
      <c r="F241" s="121"/>
      <c r="G241" s="121"/>
      <c r="H241" s="121"/>
    </row>
    <row r="242" spans="1:8" s="5" customFormat="1" x14ac:dyDescent="0.25">
      <c r="A242" s="123" t="s">
        <v>86</v>
      </c>
      <c r="B242" s="121"/>
      <c r="C242" s="121"/>
      <c r="D242" s="121"/>
      <c r="E242" s="121"/>
      <c r="F242" s="121"/>
      <c r="G242" s="121"/>
      <c r="H242" s="121"/>
    </row>
    <row r="243" spans="1:8" s="5" customFormat="1" x14ac:dyDescent="0.25">
      <c r="A243" s="123"/>
      <c r="B243" s="121"/>
      <c r="C243" s="121"/>
      <c r="D243" s="121"/>
      <c r="E243" s="121"/>
      <c r="F243" s="121"/>
      <c r="G243" s="121"/>
      <c r="H243" s="121"/>
    </row>
    <row r="244" spans="1:8" s="5" customFormat="1" x14ac:dyDescent="0.25">
      <c r="A244" s="123"/>
      <c r="B244" s="121"/>
      <c r="C244" s="121"/>
      <c r="D244" s="121"/>
      <c r="E244" s="121"/>
      <c r="F244" s="121"/>
      <c r="G244" s="121"/>
      <c r="H244" s="121"/>
    </row>
    <row r="245" spans="1:8" s="5" customFormat="1" x14ac:dyDescent="0.25">
      <c r="A245" s="122" t="s">
        <v>143</v>
      </c>
      <c r="B245" s="121"/>
      <c r="C245" s="121"/>
      <c r="D245" s="121"/>
      <c r="E245" s="121"/>
      <c r="F245" s="121"/>
      <c r="G245" s="121"/>
      <c r="H245" s="121"/>
    </row>
    <row r="246" spans="1:8" s="5" customFormat="1" x14ac:dyDescent="0.25">
      <c r="A246" s="123"/>
      <c r="B246" s="121"/>
      <c r="C246" s="121"/>
      <c r="D246" s="121"/>
      <c r="E246" s="121"/>
      <c r="F246" s="121"/>
      <c r="G246" s="121"/>
      <c r="H246" s="121"/>
    </row>
    <row r="247" spans="1:8" s="5" customFormat="1" x14ac:dyDescent="0.25">
      <c r="A247" s="122" t="s">
        <v>218</v>
      </c>
      <c r="B247" s="121"/>
      <c r="C247" s="121"/>
      <c r="D247" s="121"/>
      <c r="E247" s="121"/>
      <c r="F247" s="121"/>
      <c r="G247" s="121"/>
      <c r="H247" s="121"/>
    </row>
    <row r="248" spans="1:8" s="5" customFormat="1" x14ac:dyDescent="0.25">
      <c r="A248" s="123" t="s">
        <v>217</v>
      </c>
      <c r="B248" s="121"/>
      <c r="C248" s="121"/>
      <c r="D248" s="121"/>
      <c r="E248" s="121"/>
      <c r="F248" s="121"/>
      <c r="G248" s="121"/>
      <c r="H248" s="121"/>
    </row>
    <row r="249" spans="1:8" s="5" customFormat="1" x14ac:dyDescent="0.25">
      <c r="A249" s="123" t="s">
        <v>82</v>
      </c>
      <c r="B249" s="121"/>
      <c r="C249" s="121"/>
      <c r="D249" s="121"/>
      <c r="E249" s="121"/>
      <c r="F249" s="121"/>
      <c r="G249" s="121"/>
      <c r="H249" s="121"/>
    </row>
    <row r="250" spans="1:8" s="5" customFormat="1" x14ac:dyDescent="0.25">
      <c r="A250" s="123"/>
      <c r="B250" s="121"/>
      <c r="C250" s="121"/>
      <c r="D250" s="121"/>
      <c r="E250" s="121"/>
      <c r="F250" s="121"/>
      <c r="G250" s="121"/>
      <c r="H250" s="121"/>
    </row>
    <row r="251" spans="1:8" s="5" customFormat="1" x14ac:dyDescent="0.25">
      <c r="A251" s="122" t="s">
        <v>237</v>
      </c>
      <c r="B251" s="121"/>
      <c r="C251" s="121"/>
      <c r="D251" s="121"/>
      <c r="E251" s="121"/>
      <c r="F251" s="121"/>
      <c r="G251" s="121"/>
      <c r="H251" s="121"/>
    </row>
    <row r="252" spans="1:8" s="5" customFormat="1" x14ac:dyDescent="0.25">
      <c r="A252" s="123"/>
      <c r="B252" s="121"/>
      <c r="C252" s="121"/>
      <c r="D252" s="121"/>
      <c r="E252" s="121"/>
      <c r="F252" s="121"/>
      <c r="G252" s="121"/>
      <c r="H252" s="121"/>
    </row>
    <row r="253" spans="1:8" s="5" customFormat="1" x14ac:dyDescent="0.25">
      <c r="A253" s="123" t="s">
        <v>144</v>
      </c>
      <c r="B253" s="121"/>
      <c r="C253" s="121"/>
      <c r="D253" s="121"/>
      <c r="E253" s="121"/>
      <c r="F253" s="121"/>
      <c r="G253" s="121"/>
      <c r="H253" s="121"/>
    </row>
    <row r="254" spans="1:8" s="5" customFormat="1" x14ac:dyDescent="0.25">
      <c r="A254" s="123" t="s">
        <v>145</v>
      </c>
      <c r="B254" s="121"/>
      <c r="C254" s="121"/>
      <c r="D254" s="121"/>
      <c r="E254" s="121"/>
      <c r="F254" s="121"/>
      <c r="G254" s="121"/>
      <c r="H254" s="121"/>
    </row>
    <row r="255" spans="1:8" s="5" customFormat="1" x14ac:dyDescent="0.25">
      <c r="A255" s="123" t="s">
        <v>146</v>
      </c>
      <c r="B255" s="121"/>
      <c r="C255" s="121"/>
      <c r="D255" s="121"/>
      <c r="E255" s="121"/>
      <c r="F255" s="121"/>
      <c r="G255" s="121"/>
      <c r="H255" s="121"/>
    </row>
    <row r="256" spans="1:8" s="5" customFormat="1" x14ac:dyDescent="0.25">
      <c r="A256" s="123" t="s">
        <v>147</v>
      </c>
      <c r="B256" s="121"/>
      <c r="C256" s="121"/>
      <c r="D256" s="121"/>
      <c r="E256" s="121"/>
      <c r="F256" s="121"/>
      <c r="G256" s="121"/>
      <c r="H256" s="121"/>
    </row>
    <row r="257" spans="1:8" s="5" customFormat="1" x14ac:dyDescent="0.25">
      <c r="A257" s="123" t="s">
        <v>148</v>
      </c>
      <c r="B257" s="123">
        <v>0.105</v>
      </c>
      <c r="C257" s="121"/>
      <c r="D257" s="121"/>
      <c r="E257" s="121"/>
      <c r="F257" s="121"/>
      <c r="G257" s="121"/>
      <c r="H257" s="121"/>
    </row>
    <row r="258" spans="1:8" s="5" customFormat="1" x14ac:dyDescent="0.25">
      <c r="A258" s="123" t="s">
        <v>149</v>
      </c>
      <c r="B258" s="123">
        <v>0.191</v>
      </c>
      <c r="C258" s="121"/>
      <c r="D258" s="121"/>
      <c r="E258" s="121"/>
      <c r="F258" s="121"/>
      <c r="G258" s="121"/>
      <c r="H258" s="121"/>
    </row>
    <row r="259" spans="1:8" s="5" customFormat="1" x14ac:dyDescent="0.25">
      <c r="A259" s="123" t="s">
        <v>150</v>
      </c>
      <c r="B259" s="123">
        <v>0.26500000000000001</v>
      </c>
      <c r="C259" s="121"/>
      <c r="D259" s="121"/>
      <c r="E259" s="121"/>
      <c r="F259" s="121"/>
      <c r="G259" s="121"/>
      <c r="H259" s="121"/>
    </row>
    <row r="260" spans="1:8" s="5" customFormat="1" x14ac:dyDescent="0.25">
      <c r="A260" s="123" t="s">
        <v>151</v>
      </c>
      <c r="B260" s="123">
        <v>0.40500000000000003</v>
      </c>
      <c r="C260" s="121"/>
      <c r="D260" s="121"/>
      <c r="E260" s="121"/>
      <c r="F260" s="121"/>
      <c r="G260" s="121"/>
      <c r="H260" s="121"/>
    </row>
    <row r="261" spans="1:8" s="5" customFormat="1" x14ac:dyDescent="0.25">
      <c r="A261" s="123" t="s">
        <v>152</v>
      </c>
      <c r="B261" s="123">
        <v>0.51</v>
      </c>
      <c r="C261" s="121"/>
      <c r="D261" s="121"/>
      <c r="E261" s="121"/>
      <c r="F261" s="121"/>
      <c r="G261" s="121"/>
      <c r="H261" s="121"/>
    </row>
    <row r="262" spans="1:8" s="5" customFormat="1" x14ac:dyDescent="0.25">
      <c r="A262" s="123" t="s">
        <v>153</v>
      </c>
      <c r="B262" s="123">
        <v>0.59399999999999997</v>
      </c>
      <c r="C262" s="121"/>
      <c r="D262" s="121"/>
      <c r="E262" s="121"/>
      <c r="F262" s="121"/>
      <c r="G262" s="121"/>
      <c r="H262" s="121"/>
    </row>
    <row r="263" spans="1:8" s="5" customFormat="1" x14ac:dyDescent="0.25">
      <c r="A263" s="123" t="s">
        <v>154</v>
      </c>
      <c r="B263" s="123">
        <v>0.63900000000000001</v>
      </c>
      <c r="C263" s="121"/>
      <c r="D263" s="121"/>
      <c r="E263" s="121"/>
      <c r="F263" s="121"/>
      <c r="G263" s="121"/>
      <c r="H263" s="121"/>
    </row>
    <row r="264" spans="1:8" s="5" customFormat="1" x14ac:dyDescent="0.25">
      <c r="A264" s="123"/>
      <c r="B264" s="121"/>
      <c r="C264" s="121"/>
      <c r="D264" s="121"/>
      <c r="E264" s="121"/>
      <c r="F264" s="121"/>
      <c r="G264" s="121"/>
      <c r="H264" s="121"/>
    </row>
    <row r="265" spans="1:8" s="5" customFormat="1" x14ac:dyDescent="0.25">
      <c r="A265" s="123"/>
      <c r="B265" s="121"/>
      <c r="C265" s="121"/>
      <c r="D265" s="121"/>
      <c r="E265" s="121"/>
      <c r="F265" s="121"/>
      <c r="G265" s="121"/>
      <c r="H265" s="121"/>
    </row>
    <row r="266" spans="1:8" s="5" customFormat="1" x14ac:dyDescent="0.25">
      <c r="A266" s="122" t="s">
        <v>263</v>
      </c>
      <c r="B266" s="121"/>
      <c r="C266" s="121"/>
      <c r="D266" s="121"/>
      <c r="E266" s="121"/>
      <c r="F266" s="121"/>
      <c r="G266" s="121"/>
      <c r="H266" s="121"/>
    </row>
    <row r="267" spans="1:8" s="5" customFormat="1" x14ac:dyDescent="0.25">
      <c r="A267" s="123"/>
      <c r="B267" s="121"/>
      <c r="C267" s="121"/>
      <c r="D267" s="121"/>
      <c r="E267" s="121"/>
      <c r="F267" s="121"/>
      <c r="G267" s="121"/>
      <c r="H267" s="121"/>
    </row>
    <row r="268" spans="1:8" s="5" customFormat="1" x14ac:dyDescent="0.25">
      <c r="A268" s="123" t="s">
        <v>144</v>
      </c>
      <c r="B268" s="121"/>
      <c r="C268" s="121"/>
      <c r="D268" s="121"/>
      <c r="E268" s="121"/>
      <c r="F268" s="121"/>
      <c r="G268" s="121"/>
      <c r="H268" s="121"/>
    </row>
    <row r="269" spans="1:8" s="5" customFormat="1" x14ac:dyDescent="0.25">
      <c r="A269" s="123" t="s">
        <v>145</v>
      </c>
      <c r="B269" s="121"/>
      <c r="C269" s="121"/>
      <c r="D269" s="121"/>
      <c r="E269" s="121"/>
      <c r="F269" s="121"/>
      <c r="G269" s="121"/>
      <c r="H269" s="121"/>
    </row>
    <row r="270" spans="1:8" s="5" customFormat="1" x14ac:dyDescent="0.25">
      <c r="A270" s="123" t="s">
        <v>146</v>
      </c>
      <c r="B270" s="121"/>
      <c r="C270" s="121"/>
      <c r="D270" s="121"/>
      <c r="E270" s="121"/>
      <c r="F270" s="121"/>
      <c r="G270" s="121"/>
      <c r="H270" s="121"/>
    </row>
    <row r="271" spans="1:8" s="5" customFormat="1" x14ac:dyDescent="0.25">
      <c r="A271" s="123" t="s">
        <v>147</v>
      </c>
      <c r="B271" s="121"/>
      <c r="C271" s="121"/>
      <c r="D271" s="121"/>
      <c r="E271" s="121"/>
      <c r="F271" s="121"/>
      <c r="G271" s="121"/>
      <c r="H271" s="121"/>
    </row>
    <row r="272" spans="1:8" s="5" customFormat="1" x14ac:dyDescent="0.25">
      <c r="A272" s="123" t="s">
        <v>148</v>
      </c>
      <c r="B272" s="126">
        <v>9.3170000000000003E-2</v>
      </c>
      <c r="C272" s="121"/>
      <c r="D272" s="121"/>
      <c r="E272" s="121"/>
      <c r="F272" s="121"/>
      <c r="G272" s="121"/>
      <c r="H272" s="121"/>
    </row>
    <row r="273" spans="1:8" s="5" customFormat="1" x14ac:dyDescent="0.25">
      <c r="A273" s="123" t="s">
        <v>149</v>
      </c>
      <c r="B273" s="123">
        <v>0.121</v>
      </c>
      <c r="C273" s="121"/>
      <c r="D273" s="121"/>
      <c r="E273" s="121"/>
      <c r="F273" s="121"/>
      <c r="G273" s="121"/>
      <c r="H273" s="121"/>
    </row>
    <row r="274" spans="1:8" s="5" customFormat="1" x14ac:dyDescent="0.25">
      <c r="A274" s="123" t="s">
        <v>150</v>
      </c>
      <c r="B274" s="123">
        <v>0.13600000000000001</v>
      </c>
      <c r="C274" s="121"/>
      <c r="D274" s="121"/>
      <c r="E274" s="121"/>
      <c r="F274" s="121"/>
      <c r="G274" s="121"/>
      <c r="H274" s="121"/>
    </row>
    <row r="275" spans="1:8" s="5" customFormat="1" x14ac:dyDescent="0.25">
      <c r="A275" s="123" t="s">
        <v>151</v>
      </c>
      <c r="B275" s="123">
        <v>0.17100000000000001</v>
      </c>
      <c r="C275" s="121"/>
      <c r="D275" s="121"/>
      <c r="E275" s="121"/>
      <c r="F275" s="121"/>
      <c r="G275" s="121"/>
      <c r="H275" s="121"/>
    </row>
    <row r="276" spans="1:8" s="5" customFormat="1" x14ac:dyDescent="0.25">
      <c r="A276" s="123" t="s">
        <v>152</v>
      </c>
      <c r="B276" s="123">
        <v>0.218</v>
      </c>
      <c r="C276" s="121"/>
      <c r="D276" s="121"/>
      <c r="E276" s="121"/>
      <c r="F276" s="121"/>
      <c r="G276" s="121"/>
      <c r="H276" s="121"/>
    </row>
    <row r="277" spans="1:8" s="5" customFormat="1" x14ac:dyDescent="0.25">
      <c r="A277" s="123" t="s">
        <v>153</v>
      </c>
      <c r="B277" s="123">
        <v>0.252</v>
      </c>
      <c r="C277" s="121"/>
      <c r="D277" s="121"/>
      <c r="E277" s="121"/>
      <c r="F277" s="121"/>
      <c r="G277" s="121"/>
      <c r="H277" s="121"/>
    </row>
    <row r="278" spans="1:8" s="5" customFormat="1" x14ac:dyDescent="0.25">
      <c r="A278" s="123" t="s">
        <v>154</v>
      </c>
      <c r="B278" s="123">
        <v>0.26100000000000001</v>
      </c>
      <c r="C278" s="121"/>
      <c r="D278" s="121"/>
      <c r="E278" s="121"/>
      <c r="F278" s="121"/>
      <c r="G278" s="121"/>
      <c r="H278" s="121"/>
    </row>
    <row r="279" spans="1:8" s="5" customFormat="1" x14ac:dyDescent="0.25">
      <c r="A279" s="123"/>
      <c r="B279" s="121"/>
      <c r="C279" s="121"/>
      <c r="D279" s="121"/>
      <c r="E279" s="121"/>
      <c r="F279" s="121"/>
      <c r="G279" s="121"/>
      <c r="H279" s="121"/>
    </row>
    <row r="280" spans="1:8" s="5" customFormat="1" x14ac:dyDescent="0.25">
      <c r="A280" s="123"/>
      <c r="B280" s="121"/>
      <c r="C280" s="121"/>
      <c r="D280" s="121"/>
      <c r="E280" s="121"/>
      <c r="F280" s="121"/>
      <c r="G280" s="121"/>
      <c r="H280" s="121"/>
    </row>
    <row r="281" spans="1:8" s="5" customFormat="1" x14ac:dyDescent="0.25">
      <c r="A281" s="122" t="s">
        <v>222</v>
      </c>
      <c r="B281" s="121"/>
      <c r="C281" s="121"/>
      <c r="D281" s="121"/>
      <c r="E281" s="121"/>
      <c r="F281" s="121"/>
      <c r="G281" s="121"/>
      <c r="H281" s="121"/>
    </row>
    <row r="282" spans="1:8" s="5" customFormat="1" x14ac:dyDescent="0.25">
      <c r="A282" s="123"/>
      <c r="B282" s="121"/>
      <c r="C282" s="121"/>
      <c r="D282" s="121"/>
      <c r="E282" s="121"/>
      <c r="F282" s="121"/>
      <c r="G282" s="121"/>
      <c r="H282" s="121"/>
    </row>
    <row r="283" spans="1:8" s="5" customFormat="1" x14ac:dyDescent="0.25">
      <c r="A283" s="123" t="s">
        <v>144</v>
      </c>
      <c r="B283" s="121"/>
      <c r="C283" s="121"/>
      <c r="D283" s="121"/>
      <c r="E283" s="121"/>
      <c r="F283" s="121"/>
      <c r="G283" s="121"/>
      <c r="H283" s="121"/>
    </row>
    <row r="284" spans="1:8" s="5" customFormat="1" x14ac:dyDescent="0.25">
      <c r="A284" s="123" t="s">
        <v>145</v>
      </c>
      <c r="B284" s="121"/>
      <c r="C284" s="121"/>
      <c r="D284" s="121"/>
      <c r="E284" s="121"/>
      <c r="F284" s="121"/>
      <c r="G284" s="121"/>
      <c r="H284" s="121"/>
    </row>
    <row r="285" spans="1:8" s="5" customFormat="1" x14ac:dyDescent="0.25">
      <c r="A285" s="123" t="s">
        <v>146</v>
      </c>
      <c r="B285" s="121"/>
      <c r="C285" s="121"/>
      <c r="D285" s="121"/>
      <c r="E285" s="121"/>
      <c r="F285" s="121"/>
      <c r="G285" s="121"/>
      <c r="H285" s="121"/>
    </row>
    <row r="286" spans="1:8" s="5" customFormat="1" x14ac:dyDescent="0.25">
      <c r="A286" s="123" t="s">
        <v>147</v>
      </c>
      <c r="B286" s="121"/>
      <c r="C286" s="121"/>
      <c r="D286" s="121"/>
      <c r="E286" s="121"/>
      <c r="F286" s="121"/>
      <c r="G286" s="121"/>
      <c r="H286" s="121"/>
    </row>
    <row r="287" spans="1:8" s="5" customFormat="1" x14ac:dyDescent="0.25">
      <c r="A287" s="123" t="s">
        <v>148</v>
      </c>
      <c r="B287" s="126">
        <v>1.7780000000000001E-2</v>
      </c>
      <c r="C287" s="121"/>
      <c r="D287" s="121"/>
      <c r="E287" s="121"/>
      <c r="F287" s="121"/>
      <c r="G287" s="121"/>
      <c r="H287" s="121"/>
    </row>
    <row r="288" spans="1:8" s="5" customFormat="1" x14ac:dyDescent="0.25">
      <c r="A288" s="123" t="s">
        <v>149</v>
      </c>
      <c r="B288" s="126">
        <v>3.049E-2</v>
      </c>
      <c r="C288" s="121"/>
      <c r="D288" s="121"/>
      <c r="E288" s="121"/>
      <c r="F288" s="121"/>
      <c r="G288" s="121"/>
      <c r="H288" s="121"/>
    </row>
    <row r="289" spans="1:8" s="5" customFormat="1" x14ac:dyDescent="0.25">
      <c r="A289" s="123" t="s">
        <v>150</v>
      </c>
      <c r="B289" s="126">
        <v>4.4650000000000002E-2</v>
      </c>
      <c r="C289" s="121"/>
      <c r="D289" s="121"/>
      <c r="E289" s="121"/>
      <c r="F289" s="121"/>
      <c r="G289" s="121"/>
      <c r="H289" s="121"/>
    </row>
    <row r="290" spans="1:8" s="5" customFormat="1" x14ac:dyDescent="0.25">
      <c r="A290" s="123" t="s">
        <v>151</v>
      </c>
      <c r="B290" s="126">
        <v>6.7729999999999999E-2</v>
      </c>
      <c r="C290" s="121"/>
      <c r="D290" s="121"/>
      <c r="E290" s="121"/>
      <c r="F290" s="121"/>
      <c r="G290" s="121"/>
      <c r="H290" s="121"/>
    </row>
    <row r="291" spans="1:8" s="5" customFormat="1" x14ac:dyDescent="0.25">
      <c r="A291" s="123" t="s">
        <v>152</v>
      </c>
      <c r="B291" s="126">
        <v>8.77E-2</v>
      </c>
      <c r="C291" s="121"/>
      <c r="D291" s="121"/>
      <c r="E291" s="121"/>
      <c r="F291" s="121"/>
      <c r="G291" s="121"/>
      <c r="H291" s="121"/>
    </row>
    <row r="292" spans="1:8" s="5" customFormat="1" x14ac:dyDescent="0.25">
      <c r="A292" s="123" t="s">
        <v>153</v>
      </c>
      <c r="B292" s="126">
        <v>9.6310000000000007E-2</v>
      </c>
      <c r="C292" s="121"/>
      <c r="D292" s="121"/>
      <c r="E292" s="121"/>
      <c r="F292" s="121"/>
      <c r="G292" s="121"/>
      <c r="H292" s="121"/>
    </row>
    <row r="293" spans="1:8" s="5" customFormat="1" x14ac:dyDescent="0.25">
      <c r="A293" s="123" t="s">
        <v>154</v>
      </c>
      <c r="B293" s="123">
        <v>0.106</v>
      </c>
      <c r="C293" s="121"/>
      <c r="D293" s="121"/>
      <c r="E293" s="121"/>
      <c r="F293" s="121"/>
      <c r="G293" s="121"/>
      <c r="H293" s="121"/>
    </row>
    <row r="294" spans="1:8" s="5" customFormat="1" x14ac:dyDescent="0.25">
      <c r="A294" s="123"/>
      <c r="B294" s="121"/>
      <c r="C294" s="121"/>
      <c r="D294" s="121"/>
      <c r="E294" s="121"/>
      <c r="F294" s="121"/>
      <c r="G294" s="121"/>
      <c r="H294" s="121"/>
    </row>
    <row r="295" spans="1:8" s="5" customFormat="1" x14ac:dyDescent="0.25">
      <c r="A295" s="123"/>
      <c r="B295" s="121"/>
      <c r="C295" s="121"/>
      <c r="D295" s="121"/>
      <c r="E295" s="121"/>
      <c r="F295" s="121"/>
      <c r="G295" s="121"/>
      <c r="H295" s="121"/>
    </row>
    <row r="296" spans="1:8" s="5" customFormat="1" x14ac:dyDescent="0.25">
      <c r="A296" s="123"/>
      <c r="B296" s="121"/>
      <c r="C296" s="121"/>
      <c r="D296" s="121"/>
      <c r="E296" s="121"/>
      <c r="F296" s="121"/>
      <c r="G296" s="121"/>
      <c r="H296" s="121"/>
    </row>
    <row r="297" spans="1:8" s="5" customFormat="1" x14ac:dyDescent="0.25">
      <c r="A297" s="123" t="s">
        <v>155</v>
      </c>
      <c r="B297" s="121"/>
      <c r="C297" s="121"/>
      <c r="D297" s="121"/>
      <c r="E297" s="121"/>
      <c r="F297" s="121"/>
      <c r="G297" s="121"/>
      <c r="H297" s="121"/>
    </row>
    <row r="298" spans="1:8" s="5" customFormat="1" x14ac:dyDescent="0.25">
      <c r="A298" s="123" t="s">
        <v>144</v>
      </c>
      <c r="B298" s="121"/>
      <c r="C298" s="121"/>
      <c r="D298" s="121"/>
      <c r="E298" s="121"/>
      <c r="F298" s="121"/>
      <c r="G298" s="121"/>
      <c r="H298" s="121"/>
    </row>
    <row r="299" spans="1:8" s="5" customFormat="1" x14ac:dyDescent="0.25">
      <c r="A299" s="123" t="s">
        <v>145</v>
      </c>
      <c r="B299" s="121"/>
      <c r="C299" s="121"/>
      <c r="D299" s="121"/>
      <c r="E299" s="121"/>
      <c r="F299" s="121"/>
      <c r="G299" s="121"/>
      <c r="H299" s="121"/>
    </row>
    <row r="300" spans="1:8" s="5" customFormat="1" x14ac:dyDescent="0.25">
      <c r="A300" s="123" t="s">
        <v>146</v>
      </c>
      <c r="B300" s="121"/>
      <c r="C300" s="121"/>
      <c r="D300" s="121"/>
      <c r="E300" s="121"/>
      <c r="F300" s="121"/>
      <c r="G300" s="121"/>
      <c r="H300" s="121"/>
    </row>
    <row r="301" spans="1:8" s="5" customFormat="1" x14ac:dyDescent="0.25">
      <c r="A301" s="123" t="s">
        <v>147</v>
      </c>
      <c r="B301" s="121"/>
      <c r="C301" s="121"/>
      <c r="D301" s="121"/>
      <c r="E301" s="121"/>
      <c r="F301" s="121"/>
      <c r="G301" s="121"/>
      <c r="H301" s="121"/>
    </row>
    <row r="302" spans="1:8" s="5" customFormat="1" x14ac:dyDescent="0.25">
      <c r="A302" s="123" t="s">
        <v>148</v>
      </c>
      <c r="B302" s="123">
        <v>0.214</v>
      </c>
      <c r="C302" s="121"/>
      <c r="D302" s="121"/>
      <c r="E302" s="121"/>
      <c r="F302" s="121"/>
      <c r="G302" s="121"/>
      <c r="H302" s="121"/>
    </row>
    <row r="303" spans="1:8" s="5" customFormat="1" x14ac:dyDescent="0.25">
      <c r="A303" s="123" t="s">
        <v>149</v>
      </c>
      <c r="B303" s="123">
        <v>0.32400000000000001</v>
      </c>
      <c r="C303" s="121"/>
      <c r="D303" s="121"/>
      <c r="E303" s="121"/>
      <c r="F303" s="121"/>
      <c r="G303" s="121"/>
      <c r="H303" s="121"/>
    </row>
    <row r="304" spans="1:8" s="5" customFormat="1" x14ac:dyDescent="0.25">
      <c r="A304" s="123" t="s">
        <v>150</v>
      </c>
      <c r="B304" s="123">
        <v>0.44400000000000001</v>
      </c>
      <c r="C304" s="121"/>
      <c r="D304" s="121"/>
      <c r="E304" s="121"/>
      <c r="F304" s="121"/>
      <c r="G304" s="121"/>
      <c r="H304" s="121"/>
    </row>
    <row r="305" spans="1:8" s="5" customFormat="1" x14ac:dyDescent="0.25">
      <c r="A305" s="123" t="s">
        <v>151</v>
      </c>
      <c r="B305" s="123">
        <v>0.64500000000000002</v>
      </c>
      <c r="C305" s="121"/>
      <c r="D305" s="121"/>
      <c r="E305" s="121"/>
      <c r="F305" s="121"/>
      <c r="G305" s="121"/>
      <c r="H305" s="121"/>
    </row>
    <row r="306" spans="1:8" s="5" customFormat="1" x14ac:dyDescent="0.25">
      <c r="A306" s="123" t="s">
        <v>152</v>
      </c>
      <c r="B306" s="123">
        <v>0.80300000000000005</v>
      </c>
      <c r="C306" s="121"/>
      <c r="D306" s="121"/>
      <c r="E306" s="121"/>
      <c r="F306" s="121"/>
      <c r="G306" s="121"/>
      <c r="H306" s="121"/>
    </row>
    <row r="307" spans="1:8" s="5" customFormat="1" x14ac:dyDescent="0.25">
      <c r="A307" s="123" t="s">
        <v>153</v>
      </c>
      <c r="B307" s="123">
        <v>0.93100000000000005</v>
      </c>
      <c r="C307" s="121"/>
      <c r="D307" s="121"/>
      <c r="E307" s="121"/>
      <c r="F307" s="121"/>
      <c r="G307" s="121"/>
      <c r="H307" s="121"/>
    </row>
    <row r="308" spans="1:8" s="5" customFormat="1" x14ac:dyDescent="0.25">
      <c r="A308" s="123" t="s">
        <v>154</v>
      </c>
      <c r="B308" s="123">
        <v>0.95099999999999996</v>
      </c>
      <c r="C308" s="121"/>
      <c r="D308" s="121"/>
      <c r="E308" s="121"/>
      <c r="F308" s="121"/>
      <c r="G308" s="121"/>
      <c r="H308" s="121"/>
    </row>
    <row r="309" spans="1:8" s="5" customFormat="1" x14ac:dyDescent="0.25">
      <c r="A309" s="123"/>
      <c r="B309" s="121"/>
      <c r="C309" s="121"/>
      <c r="D309" s="121"/>
      <c r="E309" s="121"/>
      <c r="F309" s="121"/>
      <c r="G309" s="121"/>
      <c r="H309" s="121"/>
    </row>
    <row r="310" spans="1:8" s="5" customFormat="1" x14ac:dyDescent="0.25">
      <c r="A310" s="123"/>
      <c r="B310" s="121"/>
      <c r="C310" s="121"/>
      <c r="D310" s="121"/>
      <c r="E310" s="121"/>
      <c r="F310" s="121"/>
      <c r="G310" s="121"/>
      <c r="H310" s="121"/>
    </row>
    <row r="311" spans="1:8" s="5" customFormat="1" x14ac:dyDescent="0.25">
      <c r="A311" s="123"/>
      <c r="B311" s="121"/>
      <c r="C311" s="121"/>
      <c r="D311" s="121"/>
      <c r="E311" s="121"/>
      <c r="F311" s="121"/>
      <c r="G311" s="121"/>
      <c r="H311" s="121"/>
    </row>
    <row r="312" spans="1:8" s="5" customFormat="1" x14ac:dyDescent="0.25">
      <c r="A312" s="122" t="s">
        <v>219</v>
      </c>
      <c r="B312" s="121"/>
      <c r="C312" s="121"/>
      <c r="D312" s="121"/>
      <c r="E312" s="121"/>
      <c r="F312" s="121"/>
      <c r="G312" s="121"/>
      <c r="H312" s="121"/>
    </row>
    <row r="313" spans="1:8" s="5" customFormat="1" x14ac:dyDescent="0.25">
      <c r="A313" s="123" t="s">
        <v>217</v>
      </c>
      <c r="B313" s="121"/>
      <c r="C313" s="121"/>
      <c r="D313" s="121"/>
      <c r="E313" s="121"/>
      <c r="F313" s="121"/>
      <c r="G313" s="121"/>
      <c r="H313" s="121"/>
    </row>
    <row r="314" spans="1:8" s="5" customFormat="1" x14ac:dyDescent="0.25">
      <c r="A314" s="123" t="s">
        <v>220</v>
      </c>
      <c r="B314" s="121"/>
      <c r="C314" s="121"/>
      <c r="D314" s="121"/>
      <c r="E314" s="121"/>
      <c r="F314" s="121"/>
      <c r="G314" s="121"/>
      <c r="H314" s="121"/>
    </row>
    <row r="315" spans="1:8" s="5" customFormat="1" x14ac:dyDescent="0.25">
      <c r="A315" s="123"/>
      <c r="B315" s="121"/>
      <c r="C315" s="121"/>
      <c r="D315" s="121"/>
      <c r="E315" s="121"/>
      <c r="F315" s="121"/>
      <c r="G315" s="121"/>
      <c r="H315" s="121"/>
    </row>
    <row r="316" spans="1:8" s="5" customFormat="1" x14ac:dyDescent="0.25">
      <c r="A316" s="122" t="s">
        <v>237</v>
      </c>
      <c r="B316" s="121"/>
      <c r="C316" s="121"/>
      <c r="D316" s="121"/>
      <c r="E316" s="121"/>
      <c r="F316" s="121"/>
      <c r="G316" s="121"/>
      <c r="H316" s="121"/>
    </row>
    <row r="317" spans="1:8" s="5" customFormat="1" x14ac:dyDescent="0.25">
      <c r="A317" s="123"/>
      <c r="B317" s="121"/>
      <c r="C317" s="121"/>
      <c r="D317" s="121"/>
      <c r="E317" s="121"/>
      <c r="F317" s="121"/>
      <c r="G317" s="121"/>
      <c r="H317" s="121"/>
    </row>
    <row r="318" spans="1:8" s="5" customFormat="1" x14ac:dyDescent="0.25">
      <c r="A318" s="123" t="s">
        <v>144</v>
      </c>
      <c r="B318" s="121"/>
      <c r="C318" s="121"/>
      <c r="D318" s="121"/>
      <c r="E318" s="121"/>
      <c r="F318" s="121"/>
      <c r="G318" s="121"/>
      <c r="H318" s="121"/>
    </row>
    <row r="319" spans="1:8" s="5" customFormat="1" x14ac:dyDescent="0.25">
      <c r="A319" s="123" t="s">
        <v>145</v>
      </c>
      <c r="B319" s="121"/>
      <c r="C319" s="121"/>
      <c r="D319" s="121"/>
      <c r="E319" s="121"/>
      <c r="F319" s="121"/>
      <c r="G319" s="121"/>
      <c r="H319" s="121"/>
    </row>
    <row r="320" spans="1:8" s="5" customFormat="1" x14ac:dyDescent="0.25">
      <c r="A320" s="123" t="s">
        <v>146</v>
      </c>
      <c r="B320" s="121"/>
      <c r="C320" s="121"/>
      <c r="D320" s="121"/>
      <c r="E320" s="121"/>
      <c r="F320" s="121"/>
      <c r="G320" s="121"/>
      <c r="H320" s="121"/>
    </row>
    <row r="321" spans="1:8" s="5" customFormat="1" x14ac:dyDescent="0.25">
      <c r="A321" s="123" t="s">
        <v>147</v>
      </c>
      <c r="B321" s="121"/>
      <c r="C321" s="121"/>
      <c r="D321" s="121"/>
      <c r="E321" s="121"/>
      <c r="F321" s="121"/>
      <c r="G321" s="121"/>
      <c r="H321" s="121"/>
    </row>
    <row r="322" spans="1:8" s="5" customFormat="1" x14ac:dyDescent="0.25">
      <c r="A322" s="123" t="s">
        <v>148</v>
      </c>
      <c r="B322" s="123">
        <v>0.745</v>
      </c>
      <c r="C322" s="121"/>
      <c r="D322" s="121"/>
      <c r="E322" s="121"/>
      <c r="F322" s="121"/>
      <c r="G322" s="121"/>
      <c r="H322" s="121"/>
    </row>
    <row r="323" spans="1:8" s="5" customFormat="1" x14ac:dyDescent="0.25">
      <c r="A323" s="123" t="s">
        <v>149</v>
      </c>
      <c r="B323" s="123">
        <v>0.96799999999999997</v>
      </c>
      <c r="C323" s="121"/>
      <c r="D323" s="121"/>
      <c r="E323" s="121"/>
      <c r="F323" s="121"/>
      <c r="G323" s="121"/>
      <c r="H323" s="121"/>
    </row>
    <row r="324" spans="1:8" s="5" customFormat="1" x14ac:dyDescent="0.25">
      <c r="A324" s="123" t="s">
        <v>150</v>
      </c>
      <c r="B324" s="123">
        <v>1.089</v>
      </c>
      <c r="C324" s="121"/>
      <c r="D324" s="121"/>
      <c r="E324" s="121"/>
      <c r="F324" s="121"/>
      <c r="G324" s="121"/>
      <c r="H324" s="121"/>
    </row>
    <row r="325" spans="1:8" s="5" customFormat="1" x14ac:dyDescent="0.25">
      <c r="A325" s="123" t="s">
        <v>151</v>
      </c>
      <c r="B325" s="123">
        <v>1.371</v>
      </c>
      <c r="C325" s="121"/>
      <c r="D325" s="121"/>
      <c r="E325" s="121"/>
      <c r="F325" s="121"/>
      <c r="G325" s="121"/>
      <c r="H325" s="121"/>
    </row>
    <row r="326" spans="1:8" s="5" customFormat="1" x14ac:dyDescent="0.25">
      <c r="A326" s="123" t="s">
        <v>152</v>
      </c>
      <c r="B326" s="123">
        <v>1.7450000000000001</v>
      </c>
      <c r="C326" s="121"/>
      <c r="D326" s="121"/>
      <c r="E326" s="121"/>
      <c r="F326" s="121"/>
      <c r="G326" s="121"/>
      <c r="H326" s="121"/>
    </row>
    <row r="327" spans="1:8" s="5" customFormat="1" x14ac:dyDescent="0.25">
      <c r="A327" s="123" t="s">
        <v>153</v>
      </c>
      <c r="B327" s="123">
        <v>2.0179999999999998</v>
      </c>
      <c r="C327" s="121"/>
      <c r="D327" s="121"/>
      <c r="E327" s="121"/>
      <c r="F327" s="121"/>
      <c r="G327" s="121"/>
      <c r="H327" s="121"/>
    </row>
    <row r="328" spans="1:8" s="5" customFormat="1" x14ac:dyDescent="0.25">
      <c r="A328" s="123" t="s">
        <v>154</v>
      </c>
      <c r="B328" s="123">
        <v>2.0910000000000002</v>
      </c>
      <c r="C328" s="121"/>
      <c r="D328" s="121"/>
      <c r="E328" s="121"/>
      <c r="F328" s="121"/>
      <c r="G328" s="121"/>
      <c r="H328" s="121"/>
    </row>
    <row r="329" spans="1:8" s="5" customFormat="1" x14ac:dyDescent="0.25">
      <c r="A329" s="123"/>
      <c r="B329" s="121"/>
      <c r="C329" s="121"/>
      <c r="D329" s="121"/>
      <c r="E329" s="121"/>
      <c r="F329" s="121"/>
      <c r="G329" s="121"/>
      <c r="H329" s="121"/>
    </row>
    <row r="330" spans="1:8" s="5" customFormat="1" x14ac:dyDescent="0.25">
      <c r="A330" s="123"/>
      <c r="B330" s="121"/>
      <c r="C330" s="121"/>
      <c r="D330" s="121"/>
      <c r="E330" s="121"/>
      <c r="F330" s="121"/>
      <c r="G330" s="121"/>
      <c r="H330" s="121"/>
    </row>
    <row r="331" spans="1:8" s="5" customFormat="1" x14ac:dyDescent="0.25">
      <c r="A331" s="122" t="s">
        <v>263</v>
      </c>
      <c r="B331" s="121"/>
      <c r="C331" s="121"/>
      <c r="D331" s="121"/>
      <c r="E331" s="121"/>
      <c r="F331" s="121"/>
      <c r="G331" s="121"/>
      <c r="H331" s="121"/>
    </row>
    <row r="332" spans="1:8" s="5" customFormat="1" x14ac:dyDescent="0.25">
      <c r="A332" s="123"/>
      <c r="B332" s="121"/>
      <c r="C332" s="121"/>
      <c r="D332" s="121"/>
      <c r="E332" s="121"/>
      <c r="F332" s="121"/>
      <c r="G332" s="121"/>
      <c r="H332" s="121"/>
    </row>
    <row r="333" spans="1:8" s="5" customFormat="1" x14ac:dyDescent="0.25">
      <c r="A333" s="123" t="s">
        <v>144</v>
      </c>
      <c r="B333" s="121"/>
      <c r="C333" s="121"/>
      <c r="D333" s="121"/>
      <c r="E333" s="121"/>
      <c r="F333" s="121"/>
      <c r="G333" s="121"/>
      <c r="H333" s="121"/>
    </row>
    <row r="334" spans="1:8" s="5" customFormat="1" x14ac:dyDescent="0.25">
      <c r="A334" s="123" t="s">
        <v>145</v>
      </c>
      <c r="B334" s="121"/>
      <c r="C334" s="121"/>
      <c r="D334" s="121"/>
      <c r="E334" s="121"/>
      <c r="F334" s="121"/>
      <c r="G334" s="121"/>
      <c r="H334" s="121"/>
    </row>
    <row r="335" spans="1:8" s="5" customFormat="1" x14ac:dyDescent="0.25">
      <c r="A335" s="123" t="s">
        <v>146</v>
      </c>
      <c r="B335" s="121"/>
      <c r="C335" s="121"/>
      <c r="D335" s="121"/>
      <c r="E335" s="121"/>
      <c r="F335" s="121"/>
      <c r="G335" s="121"/>
      <c r="H335" s="121"/>
    </row>
    <row r="336" spans="1:8" s="5" customFormat="1" x14ac:dyDescent="0.25">
      <c r="A336" s="123" t="s">
        <v>147</v>
      </c>
      <c r="B336" s="121"/>
      <c r="C336" s="121"/>
      <c r="D336" s="121"/>
      <c r="E336" s="121"/>
      <c r="F336" s="121"/>
      <c r="G336" s="121"/>
      <c r="H336" s="121"/>
    </row>
    <row r="337" spans="1:8" s="5" customFormat="1" x14ac:dyDescent="0.25">
      <c r="A337" s="123" t="s">
        <v>148</v>
      </c>
      <c r="B337" s="126">
        <v>5.3270000000000001E-3</v>
      </c>
      <c r="C337" s="121"/>
      <c r="D337" s="121"/>
      <c r="E337" s="121"/>
      <c r="F337" s="121"/>
      <c r="G337" s="121"/>
      <c r="H337" s="121"/>
    </row>
    <row r="338" spans="1:8" s="5" customFormat="1" x14ac:dyDescent="0.25">
      <c r="A338" s="123" t="s">
        <v>149</v>
      </c>
      <c r="B338" s="126">
        <v>8.6829999999999997E-3</v>
      </c>
      <c r="C338" s="121"/>
      <c r="D338" s="121"/>
      <c r="E338" s="121"/>
      <c r="F338" s="121"/>
      <c r="G338" s="121"/>
      <c r="H338" s="121"/>
    </row>
    <row r="339" spans="1:8" s="5" customFormat="1" x14ac:dyDescent="0.25">
      <c r="A339" s="123" t="s">
        <v>150</v>
      </c>
      <c r="B339" s="126">
        <v>1.17E-2</v>
      </c>
      <c r="C339" s="121"/>
      <c r="D339" s="121"/>
      <c r="E339" s="121"/>
      <c r="F339" s="121"/>
      <c r="G339" s="121"/>
      <c r="H339" s="121"/>
    </row>
    <row r="340" spans="1:8" s="5" customFormat="1" x14ac:dyDescent="0.25">
      <c r="A340" s="123" t="s">
        <v>151</v>
      </c>
      <c r="B340" s="126">
        <v>1.4829999999999999E-2</v>
      </c>
      <c r="C340" s="121"/>
      <c r="D340" s="121"/>
      <c r="E340" s="121"/>
      <c r="F340" s="121"/>
      <c r="G340" s="121"/>
      <c r="H340" s="121"/>
    </row>
    <row r="341" spans="1:8" s="5" customFormat="1" x14ac:dyDescent="0.25">
      <c r="A341" s="123" t="s">
        <v>152</v>
      </c>
      <c r="B341" s="126">
        <v>1.8929999999999999E-2</v>
      </c>
      <c r="C341" s="121"/>
      <c r="D341" s="121"/>
      <c r="E341" s="121"/>
      <c r="F341" s="121"/>
      <c r="G341" s="121"/>
      <c r="H341" s="121"/>
    </row>
    <row r="342" spans="1:8" s="5" customFormat="1" x14ac:dyDescent="0.25">
      <c r="A342" s="123" t="s">
        <v>153</v>
      </c>
      <c r="B342" s="126">
        <v>2.051E-2</v>
      </c>
      <c r="C342" s="121"/>
      <c r="D342" s="121"/>
      <c r="E342" s="121"/>
      <c r="F342" s="121"/>
      <c r="G342" s="121"/>
      <c r="H342" s="121"/>
    </row>
    <row r="343" spans="1:8" s="5" customFormat="1" x14ac:dyDescent="0.25">
      <c r="A343" s="123" t="s">
        <v>154</v>
      </c>
      <c r="B343" s="126">
        <v>3.193E-2</v>
      </c>
      <c r="C343" s="121"/>
      <c r="D343" s="121"/>
      <c r="E343" s="121"/>
      <c r="F343" s="121"/>
      <c r="G343" s="121"/>
      <c r="H343" s="121"/>
    </row>
    <row r="344" spans="1:8" s="5" customFormat="1" x14ac:dyDescent="0.25">
      <c r="A344" s="123"/>
      <c r="B344" s="121"/>
      <c r="C344" s="121"/>
      <c r="D344" s="121"/>
      <c r="E344" s="121"/>
      <c r="F344" s="121"/>
      <c r="G344" s="121"/>
      <c r="H344" s="121"/>
    </row>
    <row r="345" spans="1:8" s="5" customFormat="1" x14ac:dyDescent="0.25">
      <c r="A345" s="123"/>
      <c r="B345" s="121"/>
      <c r="C345" s="121"/>
      <c r="D345" s="121"/>
      <c r="E345" s="121"/>
      <c r="F345" s="121"/>
      <c r="G345" s="121"/>
      <c r="H345" s="121"/>
    </row>
    <row r="346" spans="1:8" s="5" customFormat="1" x14ac:dyDescent="0.25">
      <c r="A346" s="122" t="s">
        <v>222</v>
      </c>
      <c r="B346" s="121"/>
      <c r="C346" s="121"/>
      <c r="D346" s="121"/>
      <c r="E346" s="121"/>
      <c r="F346" s="121"/>
      <c r="G346" s="121"/>
      <c r="H346" s="121"/>
    </row>
    <row r="347" spans="1:8" s="5" customFormat="1" x14ac:dyDescent="0.25">
      <c r="A347" s="123"/>
      <c r="B347" s="121"/>
      <c r="C347" s="121"/>
      <c r="D347" s="121"/>
      <c r="E347" s="121"/>
      <c r="F347" s="121"/>
      <c r="G347" s="121"/>
      <c r="H347" s="121"/>
    </row>
    <row r="348" spans="1:8" s="5" customFormat="1" x14ac:dyDescent="0.25">
      <c r="A348" s="123" t="s">
        <v>144</v>
      </c>
      <c r="B348" s="121"/>
      <c r="C348" s="121"/>
      <c r="D348" s="121"/>
      <c r="E348" s="121"/>
      <c r="F348" s="121"/>
      <c r="G348" s="121"/>
      <c r="H348" s="121"/>
    </row>
    <row r="349" spans="1:8" s="5" customFormat="1" x14ac:dyDescent="0.25">
      <c r="A349" s="123" t="s">
        <v>145</v>
      </c>
      <c r="B349" s="121"/>
      <c r="C349" s="121"/>
      <c r="D349" s="121"/>
      <c r="E349" s="121"/>
      <c r="F349" s="121"/>
      <c r="G349" s="121"/>
      <c r="H349" s="121"/>
    </row>
    <row r="350" spans="1:8" s="5" customFormat="1" x14ac:dyDescent="0.25">
      <c r="A350" s="123" t="s">
        <v>146</v>
      </c>
      <c r="B350" s="121"/>
      <c r="C350" s="121"/>
      <c r="D350" s="121"/>
      <c r="E350" s="121"/>
      <c r="F350" s="121"/>
      <c r="G350" s="121"/>
      <c r="H350" s="121"/>
    </row>
    <row r="351" spans="1:8" s="5" customFormat="1" x14ac:dyDescent="0.25">
      <c r="A351" s="123" t="s">
        <v>147</v>
      </c>
      <c r="B351" s="121"/>
      <c r="C351" s="121"/>
      <c r="D351" s="121"/>
      <c r="E351" s="121"/>
      <c r="F351" s="121"/>
      <c r="G351" s="121"/>
      <c r="H351" s="121"/>
    </row>
    <row r="352" spans="1:8" s="5" customFormat="1" x14ac:dyDescent="0.25">
      <c r="A352" s="123" t="s">
        <v>148</v>
      </c>
      <c r="B352" s="126">
        <v>7.0440000000000003E-2</v>
      </c>
      <c r="C352" s="121"/>
      <c r="D352" s="121"/>
      <c r="E352" s="121"/>
      <c r="F352" s="121"/>
      <c r="G352" s="121"/>
      <c r="H352" s="121"/>
    </row>
    <row r="353" spans="1:8" s="5" customFormat="1" x14ac:dyDescent="0.25">
      <c r="A353" s="123" t="s">
        <v>149</v>
      </c>
      <c r="B353" s="126">
        <v>9.1490000000000002E-2</v>
      </c>
      <c r="C353" s="121"/>
      <c r="D353" s="121"/>
      <c r="E353" s="121"/>
      <c r="F353" s="121"/>
      <c r="G353" s="121"/>
      <c r="H353" s="121"/>
    </row>
    <row r="354" spans="1:8" s="5" customFormat="1" x14ac:dyDescent="0.25">
      <c r="A354" s="123" t="s">
        <v>150</v>
      </c>
      <c r="B354" s="123">
        <v>0.10299999999999999</v>
      </c>
      <c r="C354" s="121"/>
      <c r="D354" s="121"/>
      <c r="E354" s="121"/>
      <c r="F354" s="121"/>
      <c r="G354" s="121"/>
      <c r="H354" s="121"/>
    </row>
    <row r="355" spans="1:8" s="5" customFormat="1" x14ac:dyDescent="0.25">
      <c r="A355" s="123" t="s">
        <v>151</v>
      </c>
      <c r="B355" s="123">
        <v>0.13</v>
      </c>
      <c r="C355" s="121"/>
      <c r="D355" s="121"/>
      <c r="E355" s="121"/>
      <c r="F355" s="121"/>
      <c r="G355" s="121"/>
      <c r="H355" s="121"/>
    </row>
    <row r="356" spans="1:8" s="5" customFormat="1" x14ac:dyDescent="0.25">
      <c r="A356" s="123" t="s">
        <v>152</v>
      </c>
      <c r="B356" s="123">
        <v>0.16500000000000001</v>
      </c>
      <c r="C356" s="121"/>
      <c r="D356" s="121"/>
      <c r="E356" s="121"/>
      <c r="F356" s="121"/>
      <c r="G356" s="121"/>
      <c r="H356" s="121"/>
    </row>
    <row r="357" spans="1:8" s="5" customFormat="1" x14ac:dyDescent="0.25">
      <c r="A357" s="123" t="s">
        <v>153</v>
      </c>
      <c r="B357" s="123">
        <v>0.191</v>
      </c>
      <c r="C357" s="121"/>
      <c r="D357" s="121"/>
      <c r="E357" s="121"/>
      <c r="F357" s="121"/>
      <c r="G357" s="121"/>
      <c r="H357" s="121"/>
    </row>
    <row r="358" spans="1:8" s="5" customFormat="1" x14ac:dyDescent="0.25">
      <c r="A358" s="123" t="s">
        <v>154</v>
      </c>
      <c r="B358" s="123">
        <v>0.19800000000000001</v>
      </c>
      <c r="C358" s="121"/>
      <c r="D358" s="121"/>
      <c r="E358" s="121"/>
      <c r="F358" s="121"/>
      <c r="G358" s="121"/>
      <c r="H358" s="121"/>
    </row>
    <row r="359" spans="1:8" s="5" customFormat="1" x14ac:dyDescent="0.25">
      <c r="A359" s="123"/>
      <c r="B359" s="121"/>
      <c r="C359" s="121"/>
      <c r="D359" s="121"/>
      <c r="E359" s="121"/>
      <c r="F359" s="121"/>
      <c r="G359" s="121"/>
      <c r="H359" s="121"/>
    </row>
    <row r="360" spans="1:8" s="5" customFormat="1" x14ac:dyDescent="0.25">
      <c r="A360" s="123"/>
      <c r="B360" s="121"/>
      <c r="C360" s="121"/>
      <c r="D360" s="121"/>
      <c r="E360" s="121"/>
      <c r="F360" s="121"/>
      <c r="G360" s="121"/>
      <c r="H360" s="121"/>
    </row>
    <row r="361" spans="1:8" s="5" customFormat="1" x14ac:dyDescent="0.25">
      <c r="A361" s="123"/>
      <c r="B361" s="121"/>
      <c r="C361" s="121"/>
      <c r="D361" s="121"/>
      <c r="E361" s="121"/>
      <c r="F361" s="121"/>
      <c r="G361" s="121"/>
      <c r="H361" s="121"/>
    </row>
    <row r="362" spans="1:8" s="5" customFormat="1" x14ac:dyDescent="0.25">
      <c r="A362" s="123" t="s">
        <v>240</v>
      </c>
      <c r="B362" s="121"/>
      <c r="C362" s="121"/>
      <c r="D362" s="121"/>
      <c r="E362" s="121"/>
      <c r="F362" s="121"/>
      <c r="G362" s="121"/>
      <c r="H362" s="121"/>
    </row>
    <row r="363" spans="1:8" s="5" customFormat="1" x14ac:dyDescent="0.25">
      <c r="A363" s="123" t="s">
        <v>144</v>
      </c>
      <c r="B363" s="121"/>
      <c r="C363" s="121"/>
      <c r="D363" s="121"/>
      <c r="E363" s="121"/>
      <c r="F363" s="121"/>
      <c r="G363" s="121"/>
      <c r="H363" s="121"/>
    </row>
    <row r="364" spans="1:8" s="5" customFormat="1" x14ac:dyDescent="0.25">
      <c r="A364" s="123" t="s">
        <v>145</v>
      </c>
      <c r="B364" s="121"/>
      <c r="C364" s="121"/>
      <c r="D364" s="121"/>
      <c r="E364" s="121"/>
      <c r="F364" s="121"/>
      <c r="G364" s="121"/>
      <c r="H364" s="121"/>
    </row>
    <row r="365" spans="1:8" s="5" customFormat="1" x14ac:dyDescent="0.25">
      <c r="A365" s="123" t="s">
        <v>146</v>
      </c>
      <c r="B365" s="121"/>
      <c r="C365" s="121"/>
      <c r="D365" s="121"/>
      <c r="E365" s="121"/>
      <c r="F365" s="121"/>
      <c r="G365" s="121"/>
      <c r="H365" s="121"/>
    </row>
    <row r="366" spans="1:8" s="5" customFormat="1" x14ac:dyDescent="0.25">
      <c r="A366" s="123" t="s">
        <v>147</v>
      </c>
      <c r="B366" s="121"/>
      <c r="C366" s="121"/>
      <c r="D366" s="121"/>
      <c r="E366" s="121"/>
      <c r="F366" s="121"/>
      <c r="G366" s="121"/>
      <c r="H366" s="121"/>
    </row>
    <row r="367" spans="1:8" s="5" customFormat="1" x14ac:dyDescent="0.25">
      <c r="A367" s="123" t="s">
        <v>148</v>
      </c>
      <c r="B367" s="123">
        <v>0.81599999999999995</v>
      </c>
      <c r="C367" s="121"/>
      <c r="D367" s="121"/>
      <c r="E367" s="121"/>
      <c r="F367" s="121"/>
      <c r="G367" s="121"/>
      <c r="H367" s="121"/>
    </row>
    <row r="368" spans="1:8" s="5" customFormat="1" x14ac:dyDescent="0.25">
      <c r="A368" s="123" t="s">
        <v>149</v>
      </c>
      <c r="B368" s="123">
        <v>1.06</v>
      </c>
      <c r="C368" s="121"/>
      <c r="D368" s="121"/>
      <c r="E368" s="121"/>
      <c r="F368" s="121"/>
      <c r="G368" s="121"/>
      <c r="H368" s="121"/>
    </row>
    <row r="369" spans="1:8" s="5" customFormat="1" x14ac:dyDescent="0.25">
      <c r="A369" s="123" t="s">
        <v>150</v>
      </c>
      <c r="B369" s="123">
        <v>1.1919999999999999</v>
      </c>
      <c r="C369" s="121"/>
      <c r="D369" s="121"/>
      <c r="E369" s="121"/>
      <c r="F369" s="121"/>
      <c r="G369" s="121"/>
      <c r="H369" s="121"/>
    </row>
    <row r="370" spans="1:8" s="5" customFormat="1" x14ac:dyDescent="0.25">
      <c r="A370" s="123" t="s">
        <v>151</v>
      </c>
      <c r="B370" s="123">
        <v>1.5</v>
      </c>
      <c r="C370" s="121"/>
      <c r="D370" s="121"/>
      <c r="E370" s="121"/>
      <c r="F370" s="121"/>
      <c r="G370" s="121"/>
      <c r="H370" s="121"/>
    </row>
    <row r="371" spans="1:8" s="5" customFormat="1" x14ac:dyDescent="0.25">
      <c r="A371" s="123" t="s">
        <v>152</v>
      </c>
      <c r="B371" s="123">
        <v>1.91</v>
      </c>
      <c r="C371" s="121"/>
      <c r="D371" s="121"/>
      <c r="E371" s="121"/>
      <c r="F371" s="121"/>
      <c r="G371" s="121"/>
      <c r="H371" s="121"/>
    </row>
    <row r="372" spans="1:8" s="5" customFormat="1" x14ac:dyDescent="0.25">
      <c r="A372" s="123" t="s">
        <v>153</v>
      </c>
      <c r="B372" s="123">
        <v>2.2080000000000002</v>
      </c>
      <c r="C372" s="121"/>
      <c r="D372" s="121"/>
      <c r="E372" s="121"/>
      <c r="F372" s="121"/>
      <c r="G372" s="121"/>
      <c r="H372" s="121"/>
    </row>
    <row r="373" spans="1:8" s="5" customFormat="1" x14ac:dyDescent="0.25">
      <c r="A373" s="123" t="s">
        <v>154</v>
      </c>
      <c r="B373" s="123">
        <v>2.2890000000000001</v>
      </c>
      <c r="C373" s="121"/>
      <c r="D373" s="121"/>
      <c r="E373" s="121"/>
      <c r="F373" s="121"/>
      <c r="G373" s="121"/>
      <c r="H373" s="121"/>
    </row>
    <row r="374" spans="1:8" s="5" customFormat="1" x14ac:dyDescent="0.25">
      <c r="A374" s="123"/>
      <c r="B374" s="121"/>
      <c r="C374" s="121"/>
      <c r="D374" s="121"/>
      <c r="E374" s="121"/>
      <c r="F374" s="121"/>
      <c r="G374" s="121"/>
      <c r="H374" s="121"/>
    </row>
    <row r="375" spans="1:8" s="5" customFormat="1" x14ac:dyDescent="0.25">
      <c r="A375" s="123"/>
      <c r="B375" s="121"/>
      <c r="C375" s="121"/>
      <c r="D375" s="121"/>
      <c r="E375" s="121"/>
      <c r="F375" s="121"/>
      <c r="G375" s="121"/>
      <c r="H375" s="121"/>
    </row>
    <row r="376" spans="1:8" s="5" customFormat="1" x14ac:dyDescent="0.25">
      <c r="A376" s="123"/>
      <c r="B376" s="121"/>
      <c r="C376" s="121"/>
      <c r="D376" s="121"/>
      <c r="E376" s="121"/>
      <c r="F376" s="121"/>
      <c r="G376" s="121"/>
      <c r="H376" s="121"/>
    </row>
    <row r="377" spans="1:8" s="5" customFormat="1" x14ac:dyDescent="0.25">
      <c r="A377" s="123" t="s">
        <v>244</v>
      </c>
      <c r="B377" s="121"/>
      <c r="C377" s="121"/>
      <c r="D377" s="121"/>
      <c r="E377" s="121"/>
      <c r="F377" s="121"/>
      <c r="G377" s="121"/>
      <c r="H377" s="121"/>
    </row>
    <row r="378" spans="1:8" s="5" customFormat="1" x14ac:dyDescent="0.25">
      <c r="A378" s="123" t="s">
        <v>144</v>
      </c>
      <c r="B378" s="121"/>
      <c r="C378" s="121"/>
      <c r="D378" s="121"/>
      <c r="E378" s="121"/>
      <c r="F378" s="121"/>
      <c r="G378" s="121"/>
      <c r="H378" s="121"/>
    </row>
    <row r="379" spans="1:8" s="5" customFormat="1" x14ac:dyDescent="0.25">
      <c r="A379" s="123" t="s">
        <v>145</v>
      </c>
      <c r="B379" s="121"/>
      <c r="C379" s="121"/>
      <c r="D379" s="121"/>
      <c r="E379" s="121"/>
      <c r="F379" s="121"/>
      <c r="G379" s="121"/>
      <c r="H379" s="121"/>
    </row>
    <row r="380" spans="1:8" s="5" customFormat="1" x14ac:dyDescent="0.25">
      <c r="A380" s="123" t="s">
        <v>146</v>
      </c>
      <c r="B380" s="121"/>
      <c r="C380" s="121"/>
      <c r="D380" s="121"/>
      <c r="E380" s="121"/>
      <c r="F380" s="121"/>
      <c r="G380" s="121"/>
      <c r="H380" s="121"/>
    </row>
    <row r="381" spans="1:8" s="5" customFormat="1" x14ac:dyDescent="0.25">
      <c r="A381" s="123" t="s">
        <v>147</v>
      </c>
      <c r="B381" s="121"/>
      <c r="C381" s="121"/>
      <c r="D381" s="121"/>
      <c r="E381" s="121"/>
      <c r="F381" s="121"/>
      <c r="G381" s="121"/>
      <c r="H381" s="121"/>
    </row>
    <row r="382" spans="1:8" s="5" customFormat="1" x14ac:dyDescent="0.25">
      <c r="A382" s="123" t="s">
        <v>148</v>
      </c>
      <c r="B382" s="126">
        <v>7.8409999999999994E-2</v>
      </c>
      <c r="C382" s="121"/>
      <c r="D382" s="121"/>
      <c r="E382" s="121"/>
      <c r="F382" s="121"/>
      <c r="G382" s="121"/>
      <c r="H382" s="121"/>
    </row>
    <row r="383" spans="1:8" s="5" customFormat="1" x14ac:dyDescent="0.25">
      <c r="A383" s="123" t="s">
        <v>149</v>
      </c>
      <c r="B383" s="126">
        <v>9.1009999999999994E-2</v>
      </c>
      <c r="C383" s="121"/>
      <c r="D383" s="121"/>
      <c r="E383" s="121"/>
      <c r="F383" s="121"/>
      <c r="G383" s="121"/>
      <c r="H383" s="121"/>
    </row>
    <row r="384" spans="1:8" s="5" customFormat="1" x14ac:dyDescent="0.25">
      <c r="A384" s="123" t="s">
        <v>150</v>
      </c>
      <c r="B384" s="126">
        <v>9.8390000000000005E-2</v>
      </c>
      <c r="C384" s="121"/>
      <c r="D384" s="121"/>
      <c r="E384" s="121"/>
      <c r="F384" s="121"/>
      <c r="G384" s="121"/>
      <c r="H384" s="121"/>
    </row>
    <row r="385" spans="1:8" s="5" customFormat="1" x14ac:dyDescent="0.25">
      <c r="A385" s="123" t="s">
        <v>151</v>
      </c>
      <c r="B385" s="123">
        <v>0.36899999999999999</v>
      </c>
      <c r="C385" s="121"/>
      <c r="D385" s="121"/>
      <c r="E385" s="121"/>
      <c r="F385" s="121"/>
      <c r="G385" s="121"/>
      <c r="H385" s="121"/>
    </row>
    <row r="386" spans="1:8" s="5" customFormat="1" x14ac:dyDescent="0.25">
      <c r="A386" s="123" t="s">
        <v>152</v>
      </c>
      <c r="B386" s="123">
        <v>0.58499999999999996</v>
      </c>
      <c r="C386" s="121"/>
      <c r="D386" s="121"/>
      <c r="E386" s="121"/>
      <c r="F386" s="121"/>
      <c r="G386" s="121"/>
      <c r="H386" s="121"/>
    </row>
    <row r="387" spans="1:8" s="5" customFormat="1" x14ac:dyDescent="0.25">
      <c r="A387" s="123" t="s">
        <v>153</v>
      </c>
      <c r="B387" s="123">
        <v>0.83</v>
      </c>
      <c r="C387" s="121"/>
      <c r="D387" s="121"/>
      <c r="E387" s="121"/>
      <c r="F387" s="121"/>
      <c r="G387" s="121"/>
      <c r="H387" s="121"/>
    </row>
    <row r="388" spans="1:8" s="5" customFormat="1" x14ac:dyDescent="0.25">
      <c r="A388" s="123" t="s">
        <v>154</v>
      </c>
      <c r="B388" s="123">
        <v>0.83699999999999997</v>
      </c>
      <c r="C388" s="121"/>
      <c r="D388" s="121"/>
      <c r="E388" s="121"/>
      <c r="F388" s="121"/>
      <c r="G388" s="121"/>
      <c r="H388" s="121"/>
    </row>
    <row r="389" spans="1:8" s="5" customFormat="1" x14ac:dyDescent="0.25">
      <c r="A389" s="123"/>
      <c r="B389" s="121"/>
      <c r="C389" s="121"/>
      <c r="D389" s="121"/>
      <c r="E389" s="121"/>
      <c r="F389" s="121"/>
      <c r="G389" s="121"/>
      <c r="H389" s="121"/>
    </row>
    <row r="390" spans="1:8" s="5" customFormat="1" x14ac:dyDescent="0.25">
      <c r="A390" s="123"/>
      <c r="B390" s="121"/>
      <c r="C390" s="121"/>
      <c r="D390" s="121"/>
      <c r="E390" s="121"/>
      <c r="F390" s="121"/>
      <c r="G390" s="121"/>
      <c r="H390" s="121"/>
    </row>
    <row r="391" spans="1:8" s="5" customFormat="1" x14ac:dyDescent="0.25">
      <c r="A391" s="123"/>
      <c r="B391" s="121"/>
      <c r="C391" s="121"/>
      <c r="D391" s="121"/>
      <c r="E391" s="121"/>
      <c r="F391" s="121"/>
      <c r="G391" s="121"/>
      <c r="H391" s="121"/>
    </row>
    <row r="392" spans="1:8" s="5" customFormat="1" x14ac:dyDescent="0.25">
      <c r="A392" s="123" t="s">
        <v>241</v>
      </c>
      <c r="B392" s="121"/>
      <c r="C392" s="121"/>
      <c r="D392" s="121"/>
      <c r="E392" s="121"/>
      <c r="F392" s="121"/>
      <c r="G392" s="121"/>
      <c r="H392" s="121"/>
    </row>
    <row r="393" spans="1:8" s="5" customFormat="1" x14ac:dyDescent="0.25">
      <c r="A393" s="123" t="s">
        <v>156</v>
      </c>
      <c r="B393" s="121"/>
      <c r="C393" s="121"/>
      <c r="D393" s="121"/>
      <c r="E393" s="121"/>
      <c r="F393" s="121"/>
      <c r="G393" s="121"/>
      <c r="H393" s="121"/>
    </row>
    <row r="394" spans="1:8" s="5" customFormat="1" x14ac:dyDescent="0.25">
      <c r="A394" s="123" t="s">
        <v>145</v>
      </c>
      <c r="B394" s="121"/>
      <c r="C394" s="121"/>
      <c r="D394" s="121"/>
      <c r="E394" s="121"/>
      <c r="F394" s="121"/>
      <c r="G394" s="121"/>
      <c r="H394" s="121"/>
    </row>
    <row r="395" spans="1:8" s="5" customFormat="1" x14ac:dyDescent="0.25">
      <c r="A395" s="123" t="s">
        <v>157</v>
      </c>
      <c r="B395" s="121"/>
      <c r="C395" s="121"/>
      <c r="D395" s="121"/>
      <c r="E395" s="121"/>
      <c r="F395" s="121"/>
      <c r="G395" s="121"/>
      <c r="H395" s="121"/>
    </row>
    <row r="396" spans="1:8" s="5" customFormat="1" x14ac:dyDescent="0.25">
      <c r="A396" s="123" t="s">
        <v>147</v>
      </c>
      <c r="B396" s="121"/>
      <c r="C396" s="121"/>
      <c r="D396" s="121"/>
      <c r="E396" s="121"/>
      <c r="F396" s="121"/>
      <c r="G396" s="121"/>
      <c r="H396" s="121"/>
    </row>
    <row r="397" spans="1:8" s="5" customFormat="1" x14ac:dyDescent="0.25">
      <c r="A397" s="123" t="s">
        <v>158</v>
      </c>
      <c r="B397" s="123">
        <v>101.07299999999999</v>
      </c>
      <c r="C397" s="121"/>
      <c r="D397" s="121"/>
      <c r="E397" s="121"/>
      <c r="F397" s="121"/>
      <c r="G397" s="121"/>
      <c r="H397" s="121"/>
    </row>
    <row r="398" spans="1:8" s="5" customFormat="1" x14ac:dyDescent="0.25">
      <c r="A398" s="123" t="s">
        <v>159</v>
      </c>
      <c r="B398" s="123">
        <v>101.226</v>
      </c>
      <c r="C398" s="121"/>
      <c r="D398" s="121"/>
      <c r="E398" s="121"/>
      <c r="F398" s="121"/>
      <c r="G398" s="121"/>
      <c r="H398" s="121"/>
    </row>
    <row r="399" spans="1:8" s="5" customFormat="1" x14ac:dyDescent="0.25">
      <c r="A399" s="123" t="s">
        <v>160</v>
      </c>
      <c r="B399" s="123">
        <v>101.41800000000001</v>
      </c>
      <c r="C399" s="121"/>
      <c r="D399" s="121"/>
      <c r="E399" s="121"/>
      <c r="F399" s="121"/>
      <c r="G399" s="121"/>
      <c r="H399" s="121"/>
    </row>
    <row r="400" spans="1:8" s="5" customFormat="1" x14ac:dyDescent="0.25">
      <c r="A400" s="123" t="s">
        <v>161</v>
      </c>
      <c r="B400" s="123">
        <v>101.70699999999999</v>
      </c>
      <c r="C400" s="121"/>
      <c r="D400" s="121"/>
      <c r="E400" s="121"/>
      <c r="F400" s="121"/>
      <c r="G400" s="121"/>
      <c r="H400" s="121"/>
    </row>
    <row r="401" spans="1:8" s="5" customFormat="1" x14ac:dyDescent="0.25">
      <c r="A401" s="123" t="s">
        <v>162</v>
      </c>
      <c r="B401" s="123">
        <v>102.053</v>
      </c>
      <c r="C401" s="121"/>
      <c r="D401" s="121"/>
      <c r="E401" s="121"/>
      <c r="F401" s="121"/>
      <c r="G401" s="121"/>
      <c r="H401" s="121"/>
    </row>
    <row r="402" spans="1:8" s="5" customFormat="1" x14ac:dyDescent="0.25">
      <c r="A402" s="123" t="s">
        <v>163</v>
      </c>
      <c r="B402" s="123">
        <v>102.298</v>
      </c>
      <c r="C402" s="121"/>
      <c r="D402" s="121"/>
      <c r="E402" s="121"/>
      <c r="F402" s="121"/>
      <c r="G402" s="121"/>
      <c r="H402" s="121"/>
    </row>
    <row r="403" spans="1:8" s="5" customFormat="1" x14ac:dyDescent="0.25">
      <c r="A403" s="123" t="s">
        <v>164</v>
      </c>
      <c r="B403" s="123">
        <v>102.67400000000001</v>
      </c>
      <c r="C403" s="121"/>
      <c r="D403" s="121"/>
      <c r="E403" s="121"/>
      <c r="F403" s="121"/>
      <c r="G403" s="121"/>
      <c r="H403" s="121"/>
    </row>
    <row r="404" spans="1:8" s="5" customFormat="1" x14ac:dyDescent="0.25">
      <c r="A404" s="123" t="s">
        <v>165</v>
      </c>
      <c r="B404" s="123">
        <v>103.03400000000001</v>
      </c>
      <c r="C404" s="121"/>
      <c r="D404" s="121"/>
      <c r="E404" s="121"/>
      <c r="F404" s="121"/>
      <c r="G404" s="121"/>
      <c r="H404" s="121"/>
    </row>
    <row r="405" spans="1:8" s="5" customFormat="1" x14ac:dyDescent="0.25">
      <c r="A405" s="123" t="s">
        <v>166</v>
      </c>
      <c r="B405" s="123">
        <v>103.09099999999999</v>
      </c>
      <c r="C405" s="121"/>
      <c r="D405" s="121"/>
      <c r="E405" s="121"/>
      <c r="F405" s="121"/>
      <c r="G405" s="121"/>
      <c r="H405" s="121"/>
    </row>
    <row r="406" spans="1:8" s="5" customFormat="1" x14ac:dyDescent="0.25">
      <c r="A406" s="123" t="s">
        <v>153</v>
      </c>
      <c r="B406" s="123">
        <v>103.121</v>
      </c>
      <c r="C406" s="121"/>
      <c r="D406" s="121"/>
      <c r="E406" s="121"/>
      <c r="F406" s="121"/>
      <c r="G406" s="121"/>
      <c r="H406" s="121"/>
    </row>
    <row r="407" spans="1:8" s="5" customFormat="1" x14ac:dyDescent="0.25">
      <c r="A407" s="123"/>
      <c r="B407" s="121"/>
      <c r="C407" s="121"/>
      <c r="D407" s="121"/>
      <c r="E407" s="121"/>
      <c r="F407" s="121"/>
      <c r="G407" s="121"/>
      <c r="H407" s="121"/>
    </row>
    <row r="408" spans="1:8" s="5" customFormat="1" x14ac:dyDescent="0.25">
      <c r="A408" s="123"/>
      <c r="B408" s="121"/>
      <c r="C408" s="121"/>
      <c r="D408" s="121"/>
      <c r="E408" s="121"/>
      <c r="F408" s="121"/>
      <c r="G408" s="121"/>
      <c r="H408" s="121"/>
    </row>
    <row r="409" spans="1:8" s="5" customFormat="1" x14ac:dyDescent="0.25">
      <c r="A409" s="123"/>
      <c r="B409" s="121"/>
      <c r="C409" s="121"/>
      <c r="D409" s="121"/>
      <c r="E409" s="121"/>
      <c r="F409" s="121"/>
      <c r="G409" s="121"/>
      <c r="H409" s="121"/>
    </row>
    <row r="410" spans="1:8" s="5" customFormat="1" x14ac:dyDescent="0.25">
      <c r="A410" s="123" t="s">
        <v>274</v>
      </c>
      <c r="B410" s="121"/>
      <c r="C410" s="121"/>
      <c r="D410" s="121"/>
      <c r="E410" s="121"/>
      <c r="F410" s="121"/>
      <c r="G410" s="121"/>
      <c r="H410" s="121"/>
    </row>
    <row r="411" spans="1:8" s="5" customFormat="1" x14ac:dyDescent="0.25">
      <c r="A411" s="123" t="s">
        <v>144</v>
      </c>
      <c r="B411" s="121"/>
      <c r="C411" s="121"/>
      <c r="D411" s="121"/>
      <c r="E411" s="121"/>
      <c r="F411" s="121"/>
      <c r="G411" s="121"/>
      <c r="H411" s="121"/>
    </row>
    <row r="412" spans="1:8" s="5" customFormat="1" x14ac:dyDescent="0.25">
      <c r="A412" s="123" t="s">
        <v>145</v>
      </c>
      <c r="B412" s="121"/>
      <c r="C412" s="121"/>
      <c r="D412" s="121"/>
      <c r="E412" s="121"/>
      <c r="F412" s="121"/>
      <c r="G412" s="121"/>
      <c r="H412" s="121"/>
    </row>
    <row r="413" spans="1:8" s="5" customFormat="1" x14ac:dyDescent="0.25">
      <c r="A413" s="123" t="s">
        <v>146</v>
      </c>
      <c r="B413" s="121"/>
      <c r="C413" s="121"/>
      <c r="D413" s="121"/>
      <c r="E413" s="121"/>
      <c r="F413" s="121"/>
      <c r="G413" s="121"/>
      <c r="H413" s="121"/>
    </row>
    <row r="414" spans="1:8" s="5" customFormat="1" x14ac:dyDescent="0.25">
      <c r="A414" s="123" t="s">
        <v>147</v>
      </c>
      <c r="B414" s="121"/>
      <c r="C414" s="121"/>
      <c r="D414" s="121"/>
      <c r="E414" s="121"/>
      <c r="F414" s="121"/>
      <c r="G414" s="121"/>
      <c r="H414" s="121"/>
    </row>
    <row r="415" spans="1:8" s="5" customFormat="1" x14ac:dyDescent="0.25">
      <c r="A415" s="123" t="s">
        <v>148</v>
      </c>
      <c r="B415" s="126">
        <v>8.2290000000000002E-2</v>
      </c>
      <c r="C415" s="121"/>
      <c r="D415" s="121"/>
      <c r="E415" s="121"/>
      <c r="F415" s="121"/>
      <c r="G415" s="121"/>
      <c r="H415" s="121"/>
    </row>
    <row r="416" spans="1:8" s="5" customFormat="1" x14ac:dyDescent="0.25">
      <c r="A416" s="123" t="s">
        <v>149</v>
      </c>
      <c r="B416" s="126">
        <v>9.7110000000000002E-2</v>
      </c>
      <c r="C416" s="121"/>
      <c r="D416" s="121"/>
      <c r="E416" s="121"/>
      <c r="F416" s="121"/>
      <c r="G416" s="121"/>
      <c r="H416" s="121"/>
    </row>
    <row r="417" spans="1:8" s="5" customFormat="1" x14ac:dyDescent="0.25">
      <c r="A417" s="123" t="s">
        <v>150</v>
      </c>
      <c r="B417" s="123">
        <v>0.108</v>
      </c>
      <c r="C417" s="121"/>
      <c r="D417" s="121"/>
      <c r="E417" s="121"/>
      <c r="F417" s="121"/>
      <c r="G417" s="121"/>
      <c r="H417" s="121"/>
    </row>
    <row r="418" spans="1:8" x14ac:dyDescent="0.25">
      <c r="A418" s="123" t="s">
        <v>151</v>
      </c>
      <c r="B418" s="123">
        <v>0.38200000000000001</v>
      </c>
      <c r="C418" s="121"/>
      <c r="D418" s="121"/>
      <c r="E418" s="121"/>
      <c r="F418" s="119"/>
      <c r="G418" s="119"/>
      <c r="H418" s="119"/>
    </row>
    <row r="419" spans="1:8" x14ac:dyDescent="0.25">
      <c r="A419" s="123" t="s">
        <v>152</v>
      </c>
      <c r="B419" s="123">
        <v>0.59799999999999998</v>
      </c>
      <c r="C419" s="121"/>
      <c r="D419" s="121"/>
      <c r="E419" s="121"/>
      <c r="F419" s="119"/>
      <c r="G419" s="119"/>
      <c r="H419" s="119"/>
    </row>
    <row r="420" spans="1:8" x14ac:dyDescent="0.25">
      <c r="A420" s="123" t="s">
        <v>153</v>
      </c>
      <c r="B420" s="123">
        <v>0.84</v>
      </c>
      <c r="C420" s="121"/>
      <c r="D420" s="121"/>
      <c r="E420" s="121"/>
      <c r="F420" s="119"/>
      <c r="G420" s="119"/>
      <c r="H420" s="119"/>
    </row>
    <row r="421" spans="1:8" x14ac:dyDescent="0.25">
      <c r="A421" s="123" t="s">
        <v>154</v>
      </c>
      <c r="B421" s="123">
        <v>0.84899999999999998</v>
      </c>
      <c r="C421" s="121"/>
      <c r="D421" s="121"/>
      <c r="E421" s="121"/>
      <c r="F421" s="119"/>
      <c r="G421" s="119"/>
      <c r="H421" s="119"/>
    </row>
    <row r="422" spans="1:8" x14ac:dyDescent="0.25">
      <c r="A422" s="123"/>
      <c r="B422" s="121"/>
      <c r="C422" s="121"/>
      <c r="D422" s="121"/>
      <c r="E422" s="121"/>
      <c r="F422" s="119"/>
      <c r="G422" s="119"/>
      <c r="H422" s="119"/>
    </row>
    <row r="423" spans="1:8" x14ac:dyDescent="0.25">
      <c r="A423" s="123"/>
      <c r="B423" s="121"/>
      <c r="C423" s="121"/>
      <c r="D423" s="121"/>
      <c r="E423" s="121"/>
      <c r="F423" s="119"/>
      <c r="G423" s="119"/>
      <c r="H423" s="119"/>
    </row>
    <row r="424" spans="1:8" x14ac:dyDescent="0.25">
      <c r="A424" s="123"/>
      <c r="B424" s="121"/>
      <c r="C424" s="121"/>
      <c r="D424" s="121"/>
      <c r="E424" s="121"/>
      <c r="F424" s="119"/>
      <c r="G424" s="119"/>
      <c r="H424" s="119"/>
    </row>
    <row r="425" spans="1:8" x14ac:dyDescent="0.25">
      <c r="A425" s="122" t="s">
        <v>167</v>
      </c>
      <c r="B425" s="121"/>
      <c r="C425" s="121"/>
      <c r="D425" s="121"/>
      <c r="E425" s="121"/>
      <c r="F425" s="119"/>
      <c r="G425" s="119"/>
      <c r="H425" s="119"/>
    </row>
    <row r="426" spans="1:8" x14ac:dyDescent="0.25">
      <c r="A426" s="123" t="s">
        <v>168</v>
      </c>
      <c r="B426" s="121"/>
      <c r="C426" s="121"/>
      <c r="D426" s="121"/>
      <c r="E426" s="121"/>
      <c r="F426" s="119"/>
      <c r="G426" s="119"/>
      <c r="H426" s="119"/>
    </row>
    <row r="427" spans="1:8" x14ac:dyDescent="0.25">
      <c r="A427" s="123"/>
      <c r="B427" s="121"/>
      <c r="C427" s="121"/>
      <c r="D427" s="121"/>
      <c r="E427" s="121"/>
      <c r="F427" s="119"/>
      <c r="G427" s="119"/>
      <c r="H427" s="119"/>
    </row>
    <row r="428" spans="1:8" x14ac:dyDescent="0.25">
      <c r="A428" s="123" t="s">
        <v>169</v>
      </c>
      <c r="B428" s="121"/>
      <c r="C428" s="121"/>
      <c r="D428" s="121"/>
      <c r="E428" s="121"/>
      <c r="F428" s="119"/>
      <c r="G428" s="119"/>
      <c r="H428" s="119"/>
    </row>
    <row r="429" spans="1:8" x14ac:dyDescent="0.25">
      <c r="A429" s="123" t="s">
        <v>170</v>
      </c>
      <c r="B429" s="121"/>
      <c r="C429" s="121"/>
      <c r="D429" s="121"/>
      <c r="E429" s="121"/>
      <c r="F429" s="119"/>
      <c r="G429" s="119"/>
      <c r="H429" s="119"/>
    </row>
    <row r="430" spans="1:8" x14ac:dyDescent="0.25">
      <c r="A430" s="123" t="s">
        <v>171</v>
      </c>
      <c r="B430" s="121"/>
      <c r="C430" s="121"/>
      <c r="D430" s="121"/>
      <c r="E430" s="121"/>
      <c r="F430" s="119"/>
      <c r="G430" s="119"/>
      <c r="H430" s="119"/>
    </row>
    <row r="431" spans="1:8" x14ac:dyDescent="0.25">
      <c r="A431" s="123" t="s">
        <v>238</v>
      </c>
      <c r="B431" s="123">
        <v>294.64</v>
      </c>
      <c r="C431" s="121"/>
      <c r="D431" s="121"/>
      <c r="E431" s="121"/>
      <c r="F431" s="119"/>
      <c r="G431" s="119"/>
      <c r="H431" s="119"/>
    </row>
    <row r="432" spans="1:8" x14ac:dyDescent="0.25">
      <c r="A432" s="123" t="s">
        <v>264</v>
      </c>
      <c r="B432" s="123">
        <v>0</v>
      </c>
      <c r="C432" s="121"/>
      <c r="D432" s="121"/>
      <c r="E432" s="121"/>
      <c r="F432" s="119"/>
      <c r="G432" s="119"/>
      <c r="H432" s="119"/>
    </row>
    <row r="433" spans="1:8" x14ac:dyDescent="0.25">
      <c r="A433" s="123" t="s">
        <v>223</v>
      </c>
      <c r="B433" s="123">
        <v>23.097999999999999</v>
      </c>
      <c r="C433" s="121"/>
      <c r="D433" s="121"/>
      <c r="E433" s="121"/>
      <c r="F433" s="119"/>
      <c r="G433" s="119"/>
      <c r="H433" s="119"/>
    </row>
    <row r="434" spans="1:8" x14ac:dyDescent="0.25">
      <c r="A434" s="123" t="s">
        <v>172</v>
      </c>
      <c r="B434" s="123" t="s">
        <v>173</v>
      </c>
      <c r="C434" s="121"/>
      <c r="D434" s="121"/>
      <c r="E434" s="121"/>
      <c r="F434" s="119"/>
      <c r="G434" s="119"/>
      <c r="H434" s="119"/>
    </row>
    <row r="435" spans="1:8" x14ac:dyDescent="0.25">
      <c r="A435" s="123" t="s">
        <v>174</v>
      </c>
      <c r="B435" s="121"/>
      <c r="C435" s="121"/>
      <c r="D435" s="121"/>
      <c r="E435" s="121"/>
      <c r="F435" s="119"/>
      <c r="G435" s="119"/>
      <c r="H435" s="119"/>
    </row>
    <row r="436" spans="1:8" x14ac:dyDescent="0.25">
      <c r="A436" s="123" t="s">
        <v>175</v>
      </c>
      <c r="B436" s="123">
        <v>317.73700000000002</v>
      </c>
      <c r="C436" s="121"/>
      <c r="D436" s="121"/>
      <c r="E436" s="121"/>
      <c r="F436" s="119"/>
      <c r="G436" s="119"/>
      <c r="H436" s="119"/>
    </row>
    <row r="437" spans="1:8" x14ac:dyDescent="0.25">
      <c r="A437" s="123"/>
      <c r="B437" s="121"/>
      <c r="C437" s="121"/>
      <c r="D437" s="121"/>
      <c r="E437" s="121"/>
      <c r="F437" s="119"/>
      <c r="G437" s="119"/>
      <c r="H437" s="119"/>
    </row>
    <row r="438" spans="1:8" x14ac:dyDescent="0.25">
      <c r="A438" s="123" t="s">
        <v>176</v>
      </c>
      <c r="B438" s="121"/>
      <c r="C438" s="121"/>
      <c r="D438" s="121"/>
      <c r="E438" s="121"/>
      <c r="F438" s="119"/>
      <c r="G438" s="119"/>
      <c r="H438" s="119"/>
    </row>
    <row r="439" spans="1:8" x14ac:dyDescent="0.25">
      <c r="A439" s="123" t="s">
        <v>170</v>
      </c>
      <c r="B439" s="121"/>
      <c r="C439" s="121"/>
      <c r="D439" s="121"/>
      <c r="E439" s="121"/>
      <c r="F439" s="119"/>
      <c r="G439" s="119"/>
      <c r="H439" s="119"/>
    </row>
    <row r="440" spans="1:8" x14ac:dyDescent="0.25">
      <c r="A440" s="123" t="s">
        <v>171</v>
      </c>
      <c r="B440" s="121"/>
      <c r="C440" s="121"/>
      <c r="D440" s="121"/>
      <c r="E440" s="121"/>
      <c r="F440" s="119"/>
      <c r="G440" s="119"/>
      <c r="H440" s="119"/>
    </row>
    <row r="441" spans="1:8" x14ac:dyDescent="0.25">
      <c r="A441" s="123" t="s">
        <v>238</v>
      </c>
      <c r="B441" s="123">
        <v>0</v>
      </c>
      <c r="C441" s="121"/>
      <c r="D441" s="121"/>
      <c r="E441" s="121"/>
      <c r="F441" s="119"/>
      <c r="G441" s="119"/>
      <c r="H441" s="119"/>
    </row>
    <row r="442" spans="1:8" x14ac:dyDescent="0.25">
      <c r="A442" s="123" t="s">
        <v>264</v>
      </c>
      <c r="B442" s="123">
        <v>43.106999999999999</v>
      </c>
      <c r="C442" s="121"/>
      <c r="D442" s="121"/>
      <c r="E442" s="121"/>
      <c r="F442" s="119"/>
      <c r="G442" s="119"/>
      <c r="H442" s="119"/>
    </row>
    <row r="443" spans="1:8" x14ac:dyDescent="0.25">
      <c r="A443" s="123" t="s">
        <v>223</v>
      </c>
      <c r="B443" s="123">
        <v>0</v>
      </c>
      <c r="C443" s="121"/>
      <c r="D443" s="121"/>
      <c r="E443" s="121"/>
      <c r="F443" s="119"/>
      <c r="G443" s="119"/>
      <c r="H443" s="119"/>
    </row>
    <row r="444" spans="1:8" x14ac:dyDescent="0.25">
      <c r="A444" s="123" t="s">
        <v>242</v>
      </c>
      <c r="B444" s="123">
        <v>0</v>
      </c>
      <c r="C444" s="121"/>
      <c r="D444" s="121"/>
      <c r="E444" s="121"/>
      <c r="F444" s="119"/>
      <c r="G444" s="119"/>
      <c r="H444" s="119"/>
    </row>
    <row r="445" spans="1:8" x14ac:dyDescent="0.25">
      <c r="A445" s="123" t="s">
        <v>268</v>
      </c>
      <c r="B445" s="123" t="s">
        <v>173</v>
      </c>
      <c r="C445" s="121"/>
      <c r="D445" s="121"/>
      <c r="E445" s="121"/>
      <c r="F445" s="119"/>
      <c r="G445" s="119"/>
      <c r="H445" s="119"/>
    </row>
    <row r="446" spans="1:8" x14ac:dyDescent="0.25">
      <c r="A446" s="123" t="s">
        <v>174</v>
      </c>
      <c r="B446" s="121"/>
      <c r="C446" s="121"/>
      <c r="D446" s="121"/>
      <c r="E446" s="121"/>
      <c r="F446" s="119"/>
      <c r="G446" s="119"/>
      <c r="H446" s="119"/>
    </row>
    <row r="447" spans="1:8" x14ac:dyDescent="0.25">
      <c r="A447" s="123" t="s">
        <v>177</v>
      </c>
      <c r="B447" s="123">
        <v>43.106999999999999</v>
      </c>
      <c r="C447" s="121"/>
      <c r="D447" s="121"/>
      <c r="E447" s="121"/>
      <c r="F447" s="119"/>
      <c r="G447" s="119"/>
      <c r="H447" s="119"/>
    </row>
    <row r="448" spans="1:8" x14ac:dyDescent="0.25">
      <c r="A448" s="123"/>
      <c r="B448" s="121"/>
      <c r="C448" s="121"/>
      <c r="D448" s="121"/>
      <c r="E448" s="121"/>
      <c r="F448" s="119"/>
      <c r="G448" s="119"/>
      <c r="H448" s="119"/>
    </row>
    <row r="449" spans="1:8" x14ac:dyDescent="0.25">
      <c r="A449" s="122" t="s">
        <v>178</v>
      </c>
      <c r="B449" s="121"/>
      <c r="C449" s="121"/>
      <c r="D449" s="121"/>
      <c r="E449" s="121"/>
      <c r="F449" s="119"/>
      <c r="G449" s="119"/>
      <c r="H449" s="119"/>
    </row>
    <row r="450" spans="1:8" x14ac:dyDescent="0.25">
      <c r="A450" s="122" t="s">
        <v>179</v>
      </c>
      <c r="B450" s="121"/>
      <c r="C450" s="121"/>
      <c r="D450" s="121"/>
      <c r="E450" s="121"/>
      <c r="F450" s="119"/>
      <c r="G450" s="119"/>
      <c r="H450" s="119"/>
    </row>
    <row r="451" spans="1:8" x14ac:dyDescent="0.25">
      <c r="A451" s="122" t="s">
        <v>265</v>
      </c>
      <c r="B451" s="121"/>
      <c r="C451" s="121"/>
      <c r="D451" s="121"/>
      <c r="E451" s="121"/>
      <c r="F451" s="119"/>
      <c r="G451" s="119"/>
      <c r="H451" s="119"/>
    </row>
    <row r="452" spans="1:8" x14ac:dyDescent="0.25">
      <c r="A452" s="123"/>
      <c r="B452" s="121"/>
      <c r="C452" s="121"/>
      <c r="D452" s="121"/>
      <c r="E452" s="121"/>
      <c r="F452" s="119"/>
      <c r="G452" s="119"/>
      <c r="H452" s="119"/>
    </row>
    <row r="453" spans="1:8" x14ac:dyDescent="0.25">
      <c r="A453" s="122" t="s">
        <v>180</v>
      </c>
      <c r="B453" s="121"/>
      <c r="C453" s="121"/>
      <c r="D453" s="121"/>
      <c r="E453" s="121"/>
      <c r="F453" s="119"/>
      <c r="G453" s="119"/>
      <c r="H453" s="119"/>
    </row>
    <row r="454" spans="1:8" x14ac:dyDescent="0.25">
      <c r="A454" s="123"/>
      <c r="B454" s="121"/>
      <c r="C454" s="121"/>
      <c r="D454" s="121"/>
      <c r="E454" s="121"/>
      <c r="F454" s="119"/>
      <c r="G454" s="119"/>
      <c r="H454" s="119"/>
    </row>
    <row r="455" spans="1:8" x14ac:dyDescent="0.25">
      <c r="A455" s="122" t="s">
        <v>218</v>
      </c>
      <c r="B455" s="121"/>
      <c r="C455" s="121"/>
      <c r="D455" s="121"/>
      <c r="E455" s="121"/>
      <c r="F455" s="119"/>
      <c r="G455" s="119"/>
      <c r="H455" s="119"/>
    </row>
    <row r="456" spans="1:8" x14ac:dyDescent="0.25">
      <c r="A456" s="123"/>
      <c r="B456" s="121"/>
      <c r="C456" s="121"/>
      <c r="D456" s="121"/>
      <c r="E456" s="121"/>
      <c r="F456" s="119"/>
      <c r="G456" s="119"/>
      <c r="H456" s="119"/>
    </row>
    <row r="457" spans="1:8" x14ac:dyDescent="0.25">
      <c r="A457" s="123" t="s">
        <v>82</v>
      </c>
      <c r="B457" s="121"/>
      <c r="C457" s="121"/>
      <c r="D457" s="121"/>
      <c r="E457" s="121"/>
      <c r="F457" s="119"/>
      <c r="G457" s="119"/>
      <c r="H457" s="119"/>
    </row>
    <row r="458" spans="1:8" x14ac:dyDescent="0.25">
      <c r="A458" s="123"/>
      <c r="B458" s="121"/>
      <c r="C458" s="121"/>
      <c r="D458" s="121"/>
      <c r="E458" s="121"/>
      <c r="F458" s="119"/>
      <c r="G458" s="119"/>
      <c r="H458" s="119"/>
    </row>
    <row r="459" spans="1:8" x14ac:dyDescent="0.25">
      <c r="A459" s="123"/>
      <c r="B459" s="121"/>
      <c r="C459" s="121"/>
      <c r="D459" s="121"/>
      <c r="E459" s="121"/>
      <c r="F459" s="119"/>
      <c r="G459" s="119"/>
      <c r="H459" s="119"/>
    </row>
    <row r="460" spans="1:8" x14ac:dyDescent="0.25">
      <c r="A460" s="122" t="s">
        <v>219</v>
      </c>
      <c r="B460" s="121"/>
      <c r="C460" s="121"/>
      <c r="D460" s="121"/>
      <c r="E460" s="121"/>
      <c r="F460" s="119"/>
      <c r="G460" s="119"/>
      <c r="H460" s="119"/>
    </row>
    <row r="461" spans="1:8" x14ac:dyDescent="0.25">
      <c r="A461" s="123"/>
      <c r="B461" s="121"/>
      <c r="C461" s="121"/>
      <c r="D461" s="121"/>
      <c r="E461" s="121"/>
      <c r="F461" s="119"/>
      <c r="G461" s="119"/>
      <c r="H461" s="119"/>
    </row>
    <row r="462" spans="1:8" x14ac:dyDescent="0.25">
      <c r="A462" s="123" t="s">
        <v>220</v>
      </c>
      <c r="B462" s="121"/>
      <c r="C462" s="121"/>
      <c r="D462" s="121"/>
      <c r="E462" s="121"/>
      <c r="F462" s="119"/>
      <c r="G462" s="119"/>
      <c r="H462" s="119"/>
    </row>
    <row r="463" spans="1:8" x14ac:dyDescent="0.25">
      <c r="A463" s="123"/>
      <c r="B463" s="121"/>
      <c r="C463" s="121"/>
      <c r="D463" s="121"/>
      <c r="E463" s="121"/>
      <c r="F463" s="119"/>
      <c r="G463" s="119"/>
      <c r="H463" s="119"/>
    </row>
    <row r="464" spans="1:8" x14ac:dyDescent="0.25">
      <c r="A464" s="123"/>
      <c r="B464" s="121"/>
      <c r="C464" s="121"/>
      <c r="D464" s="121"/>
      <c r="E464" s="121"/>
      <c r="F464" s="119"/>
      <c r="G464" s="119"/>
      <c r="H464" s="119"/>
    </row>
    <row r="465" spans="1:8" x14ac:dyDescent="0.25">
      <c r="A465" s="123" t="s">
        <v>243</v>
      </c>
      <c r="B465" s="121"/>
      <c r="C465" s="121"/>
      <c r="D465" s="121"/>
      <c r="E465" s="121"/>
      <c r="F465" s="119"/>
      <c r="G465" s="119"/>
      <c r="H465" s="119"/>
    </row>
    <row r="466" spans="1:8" x14ac:dyDescent="0.25">
      <c r="A466" s="123"/>
      <c r="B466" s="121"/>
      <c r="C466" s="121"/>
      <c r="D466" s="121"/>
      <c r="E466" s="121"/>
      <c r="F466" s="119"/>
      <c r="G466" s="119"/>
      <c r="H466" s="119"/>
    </row>
    <row r="467" spans="1:8" x14ac:dyDescent="0.25">
      <c r="A467" s="123" t="s">
        <v>275</v>
      </c>
      <c r="B467" s="121"/>
      <c r="C467" s="121"/>
      <c r="D467" s="121"/>
      <c r="E467" s="121"/>
      <c r="F467" s="119"/>
      <c r="G467" s="119"/>
      <c r="H467" s="119"/>
    </row>
    <row r="468" spans="1:8" x14ac:dyDescent="0.25">
      <c r="A468" s="123" t="s">
        <v>276</v>
      </c>
      <c r="B468" s="121"/>
      <c r="C468" s="121"/>
      <c r="D468" s="121"/>
      <c r="E468" s="121"/>
      <c r="F468" s="119"/>
      <c r="G468" s="119"/>
      <c r="H468" s="119"/>
    </row>
    <row r="469" spans="1:8" x14ac:dyDescent="0.25">
      <c r="A469" s="123"/>
      <c r="B469" s="121"/>
      <c r="C469" s="121"/>
      <c r="D469" s="121"/>
      <c r="E469" s="121"/>
      <c r="F469" s="119"/>
      <c r="G469" s="119"/>
      <c r="H469" s="119"/>
    </row>
    <row r="470" spans="1:8" x14ac:dyDescent="0.25">
      <c r="A470" s="123"/>
      <c r="B470" s="121"/>
      <c r="C470" s="121"/>
      <c r="D470" s="121"/>
      <c r="E470" s="121"/>
      <c r="F470" s="119"/>
      <c r="G470" s="119"/>
      <c r="H470" s="119"/>
    </row>
    <row r="471" spans="1:8" x14ac:dyDescent="0.25">
      <c r="A471" s="123" t="s">
        <v>181</v>
      </c>
      <c r="B471" s="121"/>
      <c r="C471" s="121"/>
      <c r="D471" s="121"/>
      <c r="E471" s="121"/>
      <c r="F471" s="119"/>
      <c r="G471" s="119"/>
      <c r="H471" s="119"/>
    </row>
    <row r="472" spans="1:8" x14ac:dyDescent="0.25">
      <c r="A472" s="123" t="s">
        <v>277</v>
      </c>
      <c r="B472" s="121"/>
      <c r="C472" s="121"/>
      <c r="D472" s="121"/>
      <c r="E472" s="121"/>
      <c r="F472" s="119"/>
      <c r="G472" s="119"/>
      <c r="H472" s="119"/>
    </row>
    <row r="473" spans="1:8" x14ac:dyDescent="0.25">
      <c r="A473" s="123" t="s">
        <v>182</v>
      </c>
      <c r="B473" s="121"/>
      <c r="C473" s="121"/>
      <c r="D473" s="121"/>
      <c r="E473" s="121"/>
      <c r="F473" s="119"/>
      <c r="G473" s="119"/>
      <c r="H473" s="119"/>
    </row>
    <row r="474" spans="1:8" x14ac:dyDescent="0.25">
      <c r="A474" s="123" t="s">
        <v>183</v>
      </c>
      <c r="B474" s="121"/>
      <c r="C474" s="121"/>
      <c r="D474" s="121"/>
      <c r="E474" s="121"/>
      <c r="F474" s="119"/>
      <c r="G474" s="119"/>
      <c r="H474" s="119"/>
    </row>
    <row r="475" spans="1:8" x14ac:dyDescent="0.25">
      <c r="A475" s="123" t="s">
        <v>184</v>
      </c>
      <c r="B475" s="121"/>
      <c r="C475" s="121"/>
      <c r="D475" s="121"/>
      <c r="E475" s="121"/>
      <c r="F475" s="119"/>
      <c r="G475" s="119"/>
      <c r="H475" s="119"/>
    </row>
    <row r="476" spans="1:8" x14ac:dyDescent="0.25">
      <c r="A476" s="123"/>
      <c r="B476" s="121"/>
      <c r="C476" s="121"/>
      <c r="D476" s="121"/>
      <c r="E476" s="121"/>
      <c r="F476" s="119"/>
      <c r="G476" s="119"/>
      <c r="H476" s="119"/>
    </row>
    <row r="477" spans="1:8" x14ac:dyDescent="0.25">
      <c r="A477" s="123"/>
      <c r="B477" s="121"/>
      <c r="C477" s="121"/>
      <c r="D477" s="121"/>
      <c r="E477" s="121"/>
      <c r="F477" s="119"/>
      <c r="G477" s="119"/>
      <c r="H477" s="119"/>
    </row>
    <row r="478" spans="1:8" x14ac:dyDescent="0.25">
      <c r="A478" s="122" t="s">
        <v>185</v>
      </c>
      <c r="B478" s="121"/>
      <c r="C478" s="121"/>
      <c r="D478" s="121"/>
      <c r="E478" s="121"/>
      <c r="F478" s="119"/>
      <c r="G478" s="119"/>
      <c r="H478" s="119"/>
    </row>
    <row r="479" spans="1:8" x14ac:dyDescent="0.25">
      <c r="A479" s="123"/>
      <c r="B479" s="121"/>
      <c r="C479" s="121"/>
      <c r="D479" s="121"/>
      <c r="E479" s="121"/>
      <c r="F479" s="119"/>
      <c r="G479" s="119"/>
      <c r="H479" s="119"/>
    </row>
    <row r="480" spans="1:8" x14ac:dyDescent="0.25">
      <c r="A480" s="123" t="s">
        <v>186</v>
      </c>
      <c r="B480" s="121"/>
      <c r="C480" s="121"/>
      <c r="D480" s="121"/>
      <c r="E480" s="121"/>
      <c r="F480" s="119"/>
      <c r="G480" s="119"/>
      <c r="H480" s="119"/>
    </row>
    <row r="481" spans="1:8" x14ac:dyDescent="0.25">
      <c r="A481" s="123" t="s">
        <v>269</v>
      </c>
      <c r="B481" s="121"/>
      <c r="C481" s="121"/>
      <c r="D481" s="121"/>
      <c r="E481" s="121"/>
      <c r="F481" s="119"/>
      <c r="G481" s="119"/>
      <c r="H481" s="119"/>
    </row>
    <row r="482" spans="1:8" x14ac:dyDescent="0.25">
      <c r="A482" s="123"/>
      <c r="B482" s="121"/>
      <c r="C482" s="121"/>
      <c r="D482" s="121"/>
      <c r="E482" s="121"/>
      <c r="F482" s="119"/>
      <c r="G482" s="119"/>
      <c r="H482" s="119"/>
    </row>
    <row r="483" spans="1:8" x14ac:dyDescent="0.25">
      <c r="A483" s="122" t="s">
        <v>187</v>
      </c>
      <c r="B483" s="121"/>
      <c r="C483" s="121"/>
      <c r="D483" s="121"/>
      <c r="E483" s="121"/>
      <c r="F483" s="119"/>
      <c r="G483" s="119"/>
      <c r="H483" s="119"/>
    </row>
    <row r="484" spans="1:8" x14ac:dyDescent="0.25">
      <c r="A484" s="123" t="s">
        <v>188</v>
      </c>
      <c r="B484" s="121"/>
      <c r="C484" s="121"/>
      <c r="D484" s="121"/>
      <c r="E484" s="121"/>
      <c r="F484" s="119"/>
      <c r="G484" s="119"/>
      <c r="H484" s="119"/>
    </row>
    <row r="485" spans="1:8" x14ac:dyDescent="0.25">
      <c r="A485" s="123"/>
      <c r="B485" s="121"/>
      <c r="C485" s="121"/>
      <c r="D485" s="121"/>
      <c r="E485" s="121"/>
      <c r="F485" s="119"/>
      <c r="G485" s="119"/>
      <c r="H485" s="119"/>
    </row>
    <row r="486" spans="1:8" x14ac:dyDescent="0.25">
      <c r="A486" s="121"/>
      <c r="B486" s="123" t="s">
        <v>189</v>
      </c>
      <c r="C486" s="121"/>
      <c r="D486" s="121"/>
      <c r="E486" s="123" t="s">
        <v>190</v>
      </c>
      <c r="F486" s="119"/>
      <c r="G486" s="119"/>
      <c r="H486" s="119"/>
    </row>
    <row r="487" spans="1:8" x14ac:dyDescent="0.25">
      <c r="A487" s="123" t="s">
        <v>191</v>
      </c>
      <c r="B487" s="123" t="s">
        <v>192</v>
      </c>
      <c r="C487" s="121"/>
      <c r="D487" s="123" t="s">
        <v>191</v>
      </c>
      <c r="E487" s="123" t="s">
        <v>192</v>
      </c>
      <c r="F487" s="119"/>
      <c r="G487" s="119"/>
      <c r="H487" s="119"/>
    </row>
    <row r="488" spans="1:8" x14ac:dyDescent="0.25">
      <c r="A488" s="123" t="s">
        <v>193</v>
      </c>
      <c r="B488" s="121"/>
      <c r="C488" s="121"/>
      <c r="D488" s="121"/>
      <c r="E488" s="121"/>
      <c r="F488" s="119"/>
      <c r="G488" s="119"/>
      <c r="H488" s="119"/>
    </row>
    <row r="489" spans="1:8" x14ac:dyDescent="0.25">
      <c r="A489" s="123" t="s">
        <v>194</v>
      </c>
      <c r="B489" s="123">
        <v>0.214</v>
      </c>
      <c r="C489" s="121"/>
      <c r="D489" s="123" t="s">
        <v>195</v>
      </c>
      <c r="E489" s="126">
        <v>8.2290000000000002E-2</v>
      </c>
      <c r="F489" s="119"/>
      <c r="G489" s="119"/>
      <c r="H489" s="119"/>
    </row>
    <row r="490" spans="1:8" x14ac:dyDescent="0.25">
      <c r="A490" s="123" t="s">
        <v>196</v>
      </c>
      <c r="B490" s="123">
        <v>0.32400000000000001</v>
      </c>
      <c r="C490" s="121"/>
      <c r="D490" s="123" t="s">
        <v>197</v>
      </c>
      <c r="E490" s="126">
        <v>9.7110000000000002E-2</v>
      </c>
      <c r="F490" s="119"/>
      <c r="G490" s="119"/>
      <c r="H490" s="119"/>
    </row>
    <row r="491" spans="1:8" x14ac:dyDescent="0.25">
      <c r="A491" s="123" t="s">
        <v>198</v>
      </c>
      <c r="B491" s="123">
        <v>0.44400000000000001</v>
      </c>
      <c r="C491" s="121"/>
      <c r="D491" s="123" t="s">
        <v>199</v>
      </c>
      <c r="E491" s="123">
        <v>0.108</v>
      </c>
      <c r="F491" s="119"/>
      <c r="G491" s="119"/>
      <c r="H491" s="119"/>
    </row>
    <row r="492" spans="1:8" x14ac:dyDescent="0.25">
      <c r="A492" s="123" t="s">
        <v>200</v>
      </c>
      <c r="B492" s="123">
        <v>0.64500000000000002</v>
      </c>
      <c r="C492" s="121"/>
      <c r="D492" s="123" t="s">
        <v>201</v>
      </c>
      <c r="E492" s="123">
        <v>0.38200000000000001</v>
      </c>
      <c r="F492" s="119"/>
      <c r="G492" s="119"/>
      <c r="H492" s="119"/>
    </row>
    <row r="493" spans="1:8" x14ac:dyDescent="0.25">
      <c r="A493" s="123" t="s">
        <v>202</v>
      </c>
      <c r="B493" s="123">
        <v>0.80300000000000005</v>
      </c>
      <c r="C493" s="121"/>
      <c r="D493" s="123" t="s">
        <v>203</v>
      </c>
      <c r="E493" s="123">
        <v>0.59799999999999998</v>
      </c>
      <c r="F493" s="119"/>
      <c r="G493" s="119"/>
      <c r="H493" s="119"/>
    </row>
    <row r="494" spans="1:8" x14ac:dyDescent="0.25">
      <c r="A494" s="123" t="s">
        <v>204</v>
      </c>
      <c r="B494" s="123">
        <v>0.93100000000000005</v>
      </c>
      <c r="C494" s="121"/>
      <c r="D494" s="123" t="s">
        <v>205</v>
      </c>
      <c r="E494" s="123">
        <v>0.84</v>
      </c>
      <c r="F494" s="119"/>
      <c r="G494" s="119"/>
      <c r="H494" s="119"/>
    </row>
    <row r="495" spans="1:8" x14ac:dyDescent="0.25">
      <c r="A495" s="123" t="s">
        <v>206</v>
      </c>
      <c r="B495" s="123">
        <v>0.95099999999999996</v>
      </c>
      <c r="C495" s="121"/>
      <c r="D495" s="123" t="s">
        <v>207</v>
      </c>
      <c r="E495" s="123">
        <v>0.84899999999999998</v>
      </c>
      <c r="F495" s="119"/>
      <c r="G495" s="119"/>
      <c r="H495" s="119"/>
    </row>
    <row r="496" spans="1:8" x14ac:dyDescent="0.25">
      <c r="A496" s="123" t="s">
        <v>208</v>
      </c>
      <c r="B496" s="121"/>
      <c r="C496" s="121"/>
      <c r="D496" s="121"/>
      <c r="E496" s="121"/>
      <c r="F496" s="119"/>
      <c r="G496" s="119"/>
      <c r="H496" s="119"/>
    </row>
    <row r="497" spans="1:8" x14ac:dyDescent="0.25">
      <c r="A497" s="123"/>
      <c r="B497" s="121"/>
      <c r="C497" s="121"/>
      <c r="D497" s="121"/>
      <c r="E497" s="121"/>
      <c r="F497" s="119"/>
      <c r="G497" s="119"/>
      <c r="H497" s="119"/>
    </row>
    <row r="498" spans="1:8" x14ac:dyDescent="0.25">
      <c r="A498" s="123"/>
      <c r="B498" s="121"/>
      <c r="C498" s="121"/>
      <c r="D498" s="121"/>
      <c r="E498" s="121"/>
      <c r="F498" s="119"/>
      <c r="G498" s="119"/>
      <c r="H498" s="119"/>
    </row>
    <row r="499" spans="1:8" x14ac:dyDescent="0.25">
      <c r="A499" s="122" t="s">
        <v>209</v>
      </c>
      <c r="B499" s="121"/>
      <c r="C499" s="121"/>
      <c r="D499" s="121"/>
      <c r="E499" s="121"/>
      <c r="F499" s="119"/>
      <c r="G499" s="119"/>
      <c r="H499" s="119"/>
    </row>
    <row r="500" spans="1:8" x14ac:dyDescent="0.25">
      <c r="A500" s="123" t="s">
        <v>210</v>
      </c>
      <c r="B500" s="121"/>
      <c r="C500" s="127">
        <v>-0.56599999999999995</v>
      </c>
      <c r="D500" s="123" t="s">
        <v>211</v>
      </c>
      <c r="E500" s="121"/>
      <c r="F500" s="119"/>
      <c r="G500" s="119"/>
      <c r="H500" s="119"/>
    </row>
    <row r="501" spans="1:8" x14ac:dyDescent="0.25">
      <c r="A501" s="123" t="s">
        <v>212</v>
      </c>
      <c r="B501" s="121"/>
      <c r="C501" s="127">
        <v>-0.56100000000000005</v>
      </c>
      <c r="D501" s="123" t="s">
        <v>211</v>
      </c>
      <c r="E501" s="121"/>
      <c r="F501" s="119"/>
      <c r="G501" s="119"/>
      <c r="H501" s="119"/>
    </row>
    <row r="502" spans="1:8" x14ac:dyDescent="0.25">
      <c r="A502" s="123" t="s">
        <v>213</v>
      </c>
      <c r="B502" s="121"/>
      <c r="C502" s="127">
        <v>-8.7999999999999995E-2</v>
      </c>
      <c r="D502" s="123" t="s">
        <v>211</v>
      </c>
      <c r="E502" s="121"/>
      <c r="F502" s="119"/>
      <c r="G502" s="119"/>
      <c r="H502" s="119"/>
    </row>
    <row r="503" spans="1:8" x14ac:dyDescent="0.25">
      <c r="A503" s="123" t="s">
        <v>214</v>
      </c>
      <c r="B503" s="121"/>
      <c r="C503" s="127">
        <v>0</v>
      </c>
      <c r="D503" s="123" t="s">
        <v>211</v>
      </c>
      <c r="E503" s="121"/>
      <c r="F503" s="119"/>
      <c r="G503" s="119"/>
      <c r="H503" s="119"/>
    </row>
    <row r="504" spans="1:8" x14ac:dyDescent="0.25">
      <c r="A504" s="123"/>
      <c r="B504" s="121"/>
      <c r="C504" s="121"/>
      <c r="D504" s="121"/>
      <c r="E504" s="121"/>
      <c r="F504" s="119"/>
      <c r="G504" s="119"/>
      <c r="H504" s="119"/>
    </row>
    <row r="505" spans="1:8" x14ac:dyDescent="0.25">
      <c r="A505" s="123" t="s">
        <v>215</v>
      </c>
      <c r="B505" s="121"/>
      <c r="C505" s="121"/>
      <c r="D505" s="121"/>
      <c r="E505" s="121"/>
      <c r="F505" s="119"/>
      <c r="G505" s="119"/>
      <c r="H505" s="119"/>
    </row>
    <row r="506" spans="1:8" x14ac:dyDescent="0.25">
      <c r="A506" s="123" t="s">
        <v>216</v>
      </c>
      <c r="B506" s="123" t="s">
        <v>211</v>
      </c>
      <c r="C506" s="121"/>
      <c r="D506" s="121"/>
      <c r="E506" s="121"/>
      <c r="F506" s="119"/>
      <c r="G506" s="119"/>
      <c r="H506" s="119"/>
    </row>
    <row r="507" spans="1:8" x14ac:dyDescent="0.25">
      <c r="A507" s="123" t="s">
        <v>215</v>
      </c>
      <c r="B507" s="121"/>
      <c r="C507" s="121"/>
      <c r="D507" s="121"/>
      <c r="E507" s="121"/>
      <c r="F507" s="119"/>
      <c r="G507" s="119"/>
      <c r="H507" s="119"/>
    </row>
    <row r="508" spans="1:8" x14ac:dyDescent="0.25">
      <c r="A508" s="123"/>
      <c r="B508" s="121"/>
      <c r="C508" s="121"/>
      <c r="D508" s="121"/>
      <c r="E508" s="121"/>
      <c r="F508" s="119"/>
      <c r="G508" s="119"/>
      <c r="H508" s="119"/>
    </row>
    <row r="509" spans="1:8" x14ac:dyDescent="0.25">
      <c r="A509" s="128"/>
      <c r="B509" s="121"/>
      <c r="C509" s="121"/>
      <c r="D509" s="121"/>
      <c r="E509" s="121"/>
      <c r="F509" s="119"/>
      <c r="G509" s="119"/>
      <c r="H509" s="119"/>
    </row>
    <row r="510" spans="1:8" x14ac:dyDescent="0.25">
      <c r="A510" s="129"/>
      <c r="B510" s="121"/>
      <c r="C510" s="121"/>
      <c r="D510" s="121"/>
      <c r="E510" s="121"/>
      <c r="F510" s="119"/>
      <c r="G510" s="119"/>
      <c r="H510" s="119"/>
    </row>
    <row r="511" spans="1:8" x14ac:dyDescent="0.25">
      <c r="A511" s="122"/>
      <c r="B511" s="121"/>
      <c r="C511" s="121"/>
      <c r="D511" s="121"/>
      <c r="E511" s="121"/>
      <c r="F511" s="119"/>
      <c r="G511" s="119"/>
      <c r="H511" s="119"/>
    </row>
    <row r="512" spans="1:8" x14ac:dyDescent="0.25">
      <c r="A512" s="123"/>
      <c r="B512" s="121"/>
      <c r="C512" s="121"/>
      <c r="D512" s="121"/>
      <c r="E512" s="121"/>
      <c r="F512" s="119"/>
      <c r="G512" s="119"/>
      <c r="H512" s="119"/>
    </row>
    <row r="513" spans="1:8" x14ac:dyDescent="0.25">
      <c r="A513" s="123"/>
      <c r="B513" s="121"/>
      <c r="C513" s="121"/>
      <c r="D513" s="121"/>
      <c r="E513" s="121"/>
      <c r="F513" s="119"/>
      <c r="G513" s="119"/>
      <c r="H513" s="119"/>
    </row>
    <row r="514" spans="1:8" x14ac:dyDescent="0.25">
      <c r="A514" s="123"/>
      <c r="B514" s="121"/>
      <c r="C514" s="121"/>
      <c r="D514" s="121"/>
      <c r="E514" s="121"/>
      <c r="F514" s="119"/>
      <c r="G514" s="119"/>
      <c r="H514" s="119"/>
    </row>
    <row r="515" spans="1:8" x14ac:dyDescent="0.25">
      <c r="A515" s="123"/>
      <c r="B515" s="121"/>
      <c r="C515" s="121"/>
      <c r="D515" s="121"/>
      <c r="E515" s="121"/>
      <c r="F515" s="119"/>
      <c r="G515" s="119"/>
      <c r="H515" s="119"/>
    </row>
    <row r="516" spans="1:8" x14ac:dyDescent="0.25">
      <c r="A516" s="122"/>
      <c r="B516" s="121"/>
      <c r="C516" s="121"/>
      <c r="D516" s="121"/>
      <c r="E516" s="121"/>
      <c r="F516" s="119"/>
      <c r="G516" s="119"/>
      <c r="H516" s="119"/>
    </row>
    <row r="517" spans="1:8" x14ac:dyDescent="0.25">
      <c r="A517" s="123"/>
      <c r="B517" s="121"/>
      <c r="C517" s="121"/>
      <c r="D517" s="121"/>
      <c r="E517" s="121"/>
      <c r="F517" s="119"/>
      <c r="G517" s="119"/>
      <c r="H517" s="119"/>
    </row>
    <row r="518" spans="1:8" x14ac:dyDescent="0.25">
      <c r="A518" s="123"/>
      <c r="B518" s="121"/>
      <c r="C518" s="121"/>
      <c r="D518" s="121"/>
      <c r="E518" s="121"/>
      <c r="F518" s="119"/>
      <c r="G518" s="119"/>
      <c r="H518" s="119"/>
    </row>
    <row r="519" spans="1:8" x14ac:dyDescent="0.25">
      <c r="A519" s="121"/>
      <c r="B519" s="123"/>
      <c r="C519" s="121"/>
      <c r="D519" s="121"/>
      <c r="E519" s="123"/>
      <c r="F519" s="119"/>
      <c r="G519" s="119"/>
      <c r="H519" s="119"/>
    </row>
    <row r="520" spans="1:8" x14ac:dyDescent="0.25">
      <c r="A520" s="123"/>
      <c r="B520" s="123"/>
      <c r="C520" s="121"/>
      <c r="D520" s="123"/>
      <c r="E520" s="123"/>
      <c r="F520" s="119"/>
      <c r="G520" s="119"/>
      <c r="H520" s="119"/>
    </row>
    <row r="521" spans="1:8" x14ac:dyDescent="0.25">
      <c r="A521" s="123"/>
      <c r="B521" s="121"/>
      <c r="C521" s="121"/>
      <c r="D521" s="121"/>
      <c r="E521" s="121"/>
      <c r="F521" s="119"/>
      <c r="G521" s="119"/>
      <c r="H521" s="119"/>
    </row>
    <row r="522" spans="1:8" x14ac:dyDescent="0.25">
      <c r="A522" s="7"/>
      <c r="B522" s="7"/>
      <c r="C522" s="5"/>
      <c r="D522" s="7"/>
      <c r="E522" s="8"/>
    </row>
    <row r="523" spans="1:8" x14ac:dyDescent="0.25">
      <c r="A523" s="7"/>
      <c r="B523" s="7"/>
      <c r="C523" s="5"/>
      <c r="D523" s="7"/>
      <c r="E523" s="7"/>
    </row>
    <row r="524" spans="1:8" x14ac:dyDescent="0.25">
      <c r="A524" s="7"/>
      <c r="B524" s="7"/>
      <c r="C524" s="5"/>
      <c r="D524" s="7"/>
      <c r="E524" s="7"/>
    </row>
    <row r="525" spans="1:8" x14ac:dyDescent="0.25">
      <c r="A525" s="7"/>
      <c r="B525" s="7"/>
      <c r="C525" s="5"/>
      <c r="D525" s="7"/>
      <c r="E525" s="7"/>
    </row>
    <row r="526" spans="1:8" x14ac:dyDescent="0.25">
      <c r="A526" s="7"/>
      <c r="B526" s="7"/>
      <c r="C526" s="5"/>
      <c r="D526" s="7"/>
      <c r="E526" s="7"/>
    </row>
    <row r="527" spans="1:8" x14ac:dyDescent="0.25">
      <c r="A527" s="7"/>
      <c r="B527" s="7"/>
      <c r="C527" s="5"/>
      <c r="D527" s="7"/>
      <c r="E527" s="7"/>
    </row>
    <row r="528" spans="1:8" x14ac:dyDescent="0.25">
      <c r="A528" s="7"/>
      <c r="B528" s="7"/>
      <c r="C528" s="5"/>
      <c r="D528" s="7"/>
      <c r="E528" s="7"/>
    </row>
    <row r="529" spans="1:5" x14ac:dyDescent="0.25">
      <c r="A529" s="7"/>
      <c r="B529" s="5"/>
      <c r="C529" s="5"/>
      <c r="D529" s="5"/>
      <c r="E529" s="5"/>
    </row>
    <row r="530" spans="1:5" x14ac:dyDescent="0.25">
      <c r="A530" s="7"/>
      <c r="B530" s="5"/>
      <c r="C530" s="5"/>
      <c r="D530" s="5"/>
      <c r="E530" s="5"/>
    </row>
    <row r="531" spans="1:5" x14ac:dyDescent="0.25">
      <c r="A531" s="7"/>
      <c r="B531" s="5"/>
      <c r="C531" s="5"/>
      <c r="D531" s="5"/>
      <c r="E531" s="5"/>
    </row>
    <row r="532" spans="1:5" x14ac:dyDescent="0.25">
      <c r="A532" s="6"/>
      <c r="B532" s="5"/>
      <c r="C532" s="5"/>
      <c r="D532" s="5"/>
      <c r="E532" s="5"/>
    </row>
    <row r="533" spans="1:5" x14ac:dyDescent="0.25">
      <c r="A533" s="7"/>
      <c r="B533" s="5"/>
      <c r="C533" s="9"/>
      <c r="D533" s="7"/>
      <c r="E533" s="5"/>
    </row>
    <row r="534" spans="1:5" x14ac:dyDescent="0.25">
      <c r="A534" s="7"/>
      <c r="B534" s="5"/>
      <c r="C534" s="9"/>
      <c r="D534" s="7"/>
      <c r="E534" s="5"/>
    </row>
    <row r="535" spans="1:5" x14ac:dyDescent="0.25">
      <c r="A535" s="7"/>
      <c r="B535" s="5"/>
      <c r="C535" s="9"/>
      <c r="D535" s="7"/>
      <c r="E535" s="5"/>
    </row>
    <row r="536" spans="1:5" x14ac:dyDescent="0.25">
      <c r="A536" s="7"/>
      <c r="B536" s="5"/>
      <c r="C536" s="9"/>
      <c r="D536" s="7"/>
      <c r="E536" s="5"/>
    </row>
    <row r="537" spans="1:5" x14ac:dyDescent="0.25">
      <c r="A537" s="7"/>
      <c r="B537" s="5"/>
      <c r="C537" s="5"/>
      <c r="D537" s="5"/>
      <c r="E537" s="5"/>
    </row>
    <row r="538" spans="1:5" x14ac:dyDescent="0.25">
      <c r="A538" s="7"/>
      <c r="B538" s="5"/>
      <c r="C538" s="5"/>
      <c r="D538" s="5"/>
      <c r="E538" s="5"/>
    </row>
    <row r="539" spans="1:5" x14ac:dyDescent="0.25">
      <c r="A539" s="7"/>
      <c r="B539" s="7"/>
      <c r="C539" s="5"/>
      <c r="D539" s="5"/>
      <c r="E539" s="5"/>
    </row>
    <row r="540" spans="1:5" x14ac:dyDescent="0.25">
      <c r="A540" s="7"/>
      <c r="B540" s="5"/>
      <c r="C540" s="5"/>
      <c r="D540" s="5"/>
      <c r="E540" s="5"/>
    </row>
    <row r="541" spans="1:5" x14ac:dyDescent="0.25">
      <c r="A541" s="7"/>
      <c r="B541" s="5"/>
      <c r="C541" s="5"/>
      <c r="D541" s="5"/>
      <c r="E541" s="5"/>
    </row>
    <row r="542" spans="1:5" x14ac:dyDescent="0.25">
      <c r="A542" s="10"/>
      <c r="B542" s="5"/>
      <c r="C542" s="5"/>
      <c r="D542" s="5"/>
      <c r="E542" s="5"/>
    </row>
    <row r="543" spans="1:5" x14ac:dyDescent="0.25">
      <c r="A543" s="11"/>
      <c r="B543" s="5"/>
      <c r="C543" s="5"/>
      <c r="D543" s="5"/>
      <c r="E543" s="5"/>
    </row>
  </sheetData>
  <pageMargins left="0.7" right="0.7" top="0.75" bottom="0.75" header="0.3" footer="0.3"/>
  <pageSetup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Blank_Template</vt:lpstr>
      <vt:lpstr>WW_Blank_Layout</vt:lpstr>
      <vt:lpstr>Blank_Template!Print_Area</vt:lpstr>
      <vt:lpstr>WW_Blank_Layout!Print_Area</vt:lpstr>
    </vt:vector>
  </TitlesOfParts>
  <Company>WSDOT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Flow Control Modeling Inputs Spreadsheet</dc:title>
  <dc:subject>Flow Control Modeling Inputs Spreadsheet</dc:subject>
  <dc:creator>WSDOT Highway Runoff</dc:creator>
  <cp:keywords>Flow Control Modeling Inputs Spreadsheet</cp:keywords>
  <cp:lastModifiedBy>Williams, Stephanie</cp:lastModifiedBy>
  <cp:lastPrinted>2019-07-31T14:42:54Z</cp:lastPrinted>
  <dcterms:created xsi:type="dcterms:W3CDTF">2013-03-06T18:11:42Z</dcterms:created>
  <dcterms:modified xsi:type="dcterms:W3CDTF">2025-04-07T16:59:21Z</dcterms:modified>
</cp:coreProperties>
</file>