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3" documentId="8_{A616C9E6-97D9-4FF0-9A20-8644689809BD}" xr6:coauthVersionLast="47" xr6:coauthVersionMax="47" xr10:uidLastSave="{337B1102-634F-4D9F-ACB0-182D9884A381}"/>
  <bookViews>
    <workbookView xWindow="-120" yWindow="-120" windowWidth="29040" windowHeight="15720" xr2:uid="{4DA150FE-7C49-4F62-BC70-86FDB0CA2886}"/>
  </bookViews>
  <sheets>
    <sheet name="Calculations" sheetId="1" r:id="rId1"/>
    <sheet name="Std. Plan" sheetId="4" r:id="rId2"/>
    <sheet name="tables &amp; formulas" sheetId="5" r:id="rId3"/>
  </sheets>
  <definedNames>
    <definedName name="_xlnm.Print_Area" localSheetId="0">Calculations!$A$1:$S$39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E9" i="1"/>
  <c r="E8" i="1"/>
  <c r="I17" i="1" s="1"/>
  <c r="I14" i="1"/>
  <c r="I13" i="1"/>
  <c r="D9" i="1"/>
  <c r="D8" i="1"/>
  <c r="H18" i="1"/>
  <c r="C9" i="1"/>
  <c r="C8" i="1"/>
  <c r="C17" i="1" s="1"/>
  <c r="G14" i="1"/>
  <c r="G13" i="1"/>
  <c r="E14" i="1"/>
  <c r="E13" i="1"/>
  <c r="D13" i="1"/>
  <c r="C14" i="1"/>
  <c r="C13" i="1"/>
  <c r="G7" i="5"/>
  <c r="F7" i="5"/>
  <c r="E7" i="5"/>
  <c r="D7" i="5"/>
  <c r="C7" i="5"/>
  <c r="B7" i="5"/>
  <c r="A7" i="5"/>
  <c r="J3" i="5"/>
  <c r="K3" i="5"/>
  <c r="L3" i="5"/>
  <c r="M3" i="5"/>
  <c r="I3" i="5"/>
  <c r="H3" i="5"/>
  <c r="G3" i="5"/>
  <c r="F3" i="5"/>
  <c r="E3" i="5"/>
  <c r="D3" i="5"/>
  <c r="C3" i="5"/>
  <c r="B3" i="5"/>
  <c r="A3" i="5"/>
  <c r="D18" i="1"/>
  <c r="H14" i="1"/>
  <c r="H15" i="1"/>
  <c r="D15" i="1"/>
  <c r="D16" i="1"/>
  <c r="D17" i="1"/>
  <c r="D14" i="1"/>
  <c r="H16" i="1"/>
  <c r="H17" i="1"/>
  <c r="I15" i="1" l="1"/>
  <c r="G17" i="1"/>
  <c r="E15" i="1"/>
  <c r="E16" i="1"/>
  <c r="C18" i="1"/>
  <c r="G18" i="1"/>
  <c r="G15" i="1"/>
  <c r="I16" i="1"/>
  <c r="G16" i="1"/>
  <c r="C15" i="1"/>
  <c r="E18" i="1"/>
  <c r="C16" i="1"/>
  <c r="E17" i="1"/>
  <c r="I18" i="1"/>
</calcChain>
</file>

<file path=xl/sharedStrings.xml><?xml version="1.0" encoding="utf-8"?>
<sst xmlns="http://schemas.openxmlformats.org/spreadsheetml/2006/main" count="52" uniqueCount="47">
  <si>
    <t>Concrete</t>
  </si>
  <si>
    <t>ID</t>
  </si>
  <si>
    <t>HDPE</t>
  </si>
  <si>
    <t>OD+Grout (Concrete)</t>
  </si>
  <si>
    <r>
      <t>Pipe diam. of first pipe (inches), P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=  </t>
    </r>
  </si>
  <si>
    <t>CMP</t>
  </si>
  <si>
    <t>OD+Grout (CMP)</t>
  </si>
  <si>
    <t>OD+Grout (HDPE)</t>
  </si>
  <si>
    <r>
      <t>Pipe diam. of second pipe (inches), P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=  </t>
    </r>
  </si>
  <si>
    <t>Project :</t>
  </si>
  <si>
    <t>Structure Codes :</t>
  </si>
  <si>
    <t xml:space="preserve">XL0000, Route / Project Name </t>
  </si>
  <si>
    <t>KBx-xx To KBx-xx</t>
  </si>
  <si>
    <t>Notes:</t>
  </si>
  <si>
    <r>
      <t>2. Minimum grout spacing (</t>
    </r>
    <r>
      <rPr>
        <b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sz val="10"/>
        <rFont val="Arial"/>
      </rPr>
      <t>, is 1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>/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".</t>
    </r>
  </si>
  <si>
    <t>4. Typical depth of corrugation for CMP is 1".</t>
  </si>
  <si>
    <t>Concrete Pipe</t>
  </si>
  <si>
    <t>Steps:</t>
  </si>
  <si>
    <t>Design pipe angle :</t>
  </si>
  <si>
    <r>
      <t>Pipe flowline elevation, P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</t>
    </r>
  </si>
  <si>
    <r>
      <t>Pipe flowline elevation,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:</t>
    </r>
  </si>
  <si>
    <t>Min. Angle Between Pipes, Δ (Similar Elevations)</t>
  </si>
  <si>
    <t>Min. Angle Between Pipes, Δ (Different Elevations)</t>
  </si>
  <si>
    <t>Table A</t>
  </si>
  <si>
    <t>Table B</t>
  </si>
  <si>
    <t>Catch Basin Type 2 48" Diam. =</t>
  </si>
  <si>
    <t>Catch Basin Type 2 54" Diam. =</t>
  </si>
  <si>
    <t>Catch Basin Type 2 60" Diam. =</t>
  </si>
  <si>
    <t>Catch Basin Type 2 72" Diam. =</t>
  </si>
  <si>
    <t>Catch Basin Type 2 84" Diam. =</t>
  </si>
  <si>
    <t>Catch Basin Type 2 96" Diam. =</t>
  </si>
  <si>
    <t xml:space="preserve">    depending on catch basin diameter.</t>
  </si>
  <si>
    <r>
      <t>1. Minimum distance between knockouts (</t>
    </r>
    <r>
      <rPr>
        <b/>
        <sz val="10"/>
        <rFont val="Arial"/>
        <family val="2"/>
      </rPr>
      <t>d</t>
    </r>
    <r>
      <rPr>
        <sz val="10"/>
        <rFont val="Arial"/>
        <family val="2"/>
      </rPr>
      <t>)</t>
    </r>
    <r>
      <rPr>
        <sz val="10"/>
        <rFont val="Arial"/>
      </rPr>
      <t xml:space="preserve">, is either 8" or 12" </t>
    </r>
  </si>
  <si>
    <t xml:space="preserve">    is ID (in ft.) + 1" = thickness (in inches).</t>
  </si>
  <si>
    <t xml:space="preserve">3. General rule of thumb for estimating concrete pipe wall thickness </t>
  </si>
  <si>
    <r>
      <t xml:space="preserve">6. The check in </t>
    </r>
    <r>
      <rPr>
        <b/>
        <sz val="10"/>
        <rFont val="Arial"/>
        <family val="2"/>
      </rPr>
      <t>Table A</t>
    </r>
    <r>
      <rPr>
        <sz val="10"/>
        <rFont val="Arial"/>
      </rPr>
      <t xml:space="preserve"> assumes that pipes enter the catch basin</t>
    </r>
  </si>
  <si>
    <r>
      <t xml:space="preserve">    (see </t>
    </r>
    <r>
      <rPr>
        <b/>
        <sz val="10"/>
        <rFont val="Arial"/>
        <family val="2"/>
      </rPr>
      <t xml:space="preserve">Pipe Detail </t>
    </r>
    <r>
      <rPr>
        <sz val="10"/>
        <rFont val="Arial"/>
      </rPr>
      <t>for how angle is determined).</t>
    </r>
  </si>
  <si>
    <r>
      <t xml:space="preserve">6. The check in </t>
    </r>
    <r>
      <rPr>
        <b/>
        <sz val="10"/>
        <rFont val="Arial"/>
        <family val="2"/>
      </rPr>
      <t xml:space="preserve">Table B </t>
    </r>
    <r>
      <rPr>
        <sz val="10"/>
        <rFont val="Arial"/>
      </rPr>
      <t>is an approximation based on a flat surface</t>
    </r>
  </si>
  <si>
    <t>Formulas Used:</t>
  </si>
  <si>
    <t xml:space="preserve">    radially and at similar elevations.</t>
  </si>
  <si>
    <t xml:space="preserve">    lower results. </t>
  </si>
  <si>
    <r>
      <t xml:space="preserve">2. Check design pipe angle against results in </t>
    </r>
    <r>
      <rPr>
        <b/>
        <sz val="10"/>
        <rFont val="Arial"/>
        <family val="2"/>
      </rPr>
      <t>Table A</t>
    </r>
    <r>
      <rPr>
        <sz val="10"/>
        <rFont val="Arial"/>
      </rPr>
      <t xml:space="preserve">.  Use catch basin with </t>
    </r>
  </si>
  <si>
    <t xml:space="preserve">3. If pipes enter catch basin at different elevations input the invert elevation </t>
  </si>
  <si>
    <t xml:space="preserve">    for each pipe in the designated field and check design pipe angle against </t>
  </si>
  <si>
    <r>
      <t xml:space="preserve">    results in </t>
    </r>
    <r>
      <rPr>
        <b/>
        <sz val="10"/>
        <rFont val="Arial"/>
        <family val="2"/>
      </rPr>
      <t>Table B</t>
    </r>
    <r>
      <rPr>
        <sz val="10"/>
        <rFont val="Arial"/>
      </rPr>
      <t xml:space="preserve">.  Use catch basin with lower results. </t>
    </r>
  </si>
  <si>
    <t>1. Input pipe diameters and design angle between pipes in designated fields.</t>
  </si>
  <si>
    <r>
      <t>5. Wall thickness (</t>
    </r>
    <r>
      <rPr>
        <b/>
        <sz val="10"/>
        <rFont val="Arial"/>
        <family val="2"/>
      </rPr>
      <t>t</t>
    </r>
    <r>
      <rPr>
        <sz val="10"/>
        <rFont val="Arial"/>
      </rPr>
      <t>), of catch basins varies between 4" and 8"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</si>
</sst>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in.&quot;"/>
    <numFmt numFmtId="165" formatCode="0&quot; deg.&quot;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color indexed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sz val="12"/>
      <name val="Arial"/>
    </font>
    <font>
      <b/>
      <u/>
      <sz val="12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165" fontId="6" fillId="0" borderId="9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2" fontId="0" fillId="0" borderId="0" xfId="0" applyNumberForma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19</xdr:row>
      <xdr:rowOff>15240</xdr:rowOff>
    </xdr:from>
    <xdr:to>
      <xdr:col>12</xdr:col>
      <xdr:colOff>579120</xdr:colOff>
      <xdr:row>38</xdr:row>
      <xdr:rowOff>30480</xdr:rowOff>
    </xdr:to>
    <xdr:grpSp>
      <xdr:nvGrpSpPr>
        <xdr:cNvPr id="1315" name="Group 134">
          <a:extLst>
            <a:ext uri="{FF2B5EF4-FFF2-40B4-BE49-F238E27FC236}">
              <a16:creationId xmlns:a16="http://schemas.microsoft.com/office/drawing/2014/main" id="{E336FD8A-1D03-6BE6-7332-DD1AC2E839F0}"/>
            </a:ext>
          </a:extLst>
        </xdr:cNvPr>
        <xdr:cNvGrpSpPr>
          <a:grpSpLocks/>
        </xdr:cNvGrpSpPr>
      </xdr:nvGrpSpPr>
      <xdr:grpSpPr bwMode="auto">
        <a:xfrm>
          <a:off x="7368540" y="4892040"/>
          <a:ext cx="2954655" cy="3253740"/>
          <a:chOff x="1105" y="376"/>
          <a:chExt cx="311" cy="330"/>
        </a:xfrm>
      </xdr:grpSpPr>
      <xdr:sp macro="" textlink="">
        <xdr:nvSpPr>
          <xdr:cNvPr id="1126" name="Text Box 102">
            <a:extLst>
              <a:ext uri="{FF2B5EF4-FFF2-40B4-BE49-F238E27FC236}">
                <a16:creationId xmlns:a16="http://schemas.microsoft.com/office/drawing/2014/main" id="{A0B501D9-69E3-E550-1AB5-A605CD58DD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89" y="531"/>
            <a:ext cx="27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11</a:t>
            </a:r>
          </a:p>
        </xdr:txBody>
      </xdr:sp>
      <xdr:sp macro="" textlink="">
        <xdr:nvSpPr>
          <xdr:cNvPr id="1404" name="AutoShape 103">
            <a:extLst>
              <a:ext uri="{FF2B5EF4-FFF2-40B4-BE49-F238E27FC236}">
                <a16:creationId xmlns:a16="http://schemas.microsoft.com/office/drawing/2014/main" id="{C03C128B-9451-3BD3-CD35-8CB16E3F3AC9}"/>
              </a:ext>
            </a:extLst>
          </xdr:cNvPr>
          <xdr:cNvSpPr>
            <a:spLocks noChangeArrowheads="1"/>
          </xdr:cNvSpPr>
        </xdr:nvSpPr>
        <xdr:spPr bwMode="auto">
          <a:xfrm>
            <a:off x="1155" y="389"/>
            <a:ext cx="154" cy="266"/>
          </a:xfrm>
          <a:prstGeom prst="can">
            <a:avLst>
              <a:gd name="adj" fmla="val 4318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05" name="Line 104">
            <a:extLst>
              <a:ext uri="{FF2B5EF4-FFF2-40B4-BE49-F238E27FC236}">
                <a16:creationId xmlns:a16="http://schemas.microsoft.com/office/drawing/2014/main" id="{373E1359-DCCD-A3D9-78DC-B83BFB58D8DF}"/>
              </a:ext>
            </a:extLst>
          </xdr:cNvPr>
          <xdr:cNvSpPr>
            <a:spLocks noChangeShapeType="1"/>
          </xdr:cNvSpPr>
        </xdr:nvSpPr>
        <xdr:spPr bwMode="auto">
          <a:xfrm>
            <a:off x="1110" y="610"/>
            <a:ext cx="40" cy="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" name="Text Box 105">
            <a:extLst>
              <a:ext uri="{FF2B5EF4-FFF2-40B4-BE49-F238E27FC236}">
                <a16:creationId xmlns:a16="http://schemas.microsoft.com/office/drawing/2014/main" id="{5C5645FF-89EC-8271-E280-45457BC70A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8" y="627"/>
            <a:ext cx="2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407" name="Line 106">
            <a:extLst>
              <a:ext uri="{FF2B5EF4-FFF2-40B4-BE49-F238E27FC236}">
                <a16:creationId xmlns:a16="http://schemas.microsoft.com/office/drawing/2014/main" id="{3223F4EF-BF7A-9C37-FF91-08162D535344}"/>
              </a:ext>
            </a:extLst>
          </xdr:cNvPr>
          <xdr:cNvSpPr>
            <a:spLocks noChangeShapeType="1"/>
          </xdr:cNvSpPr>
        </xdr:nvSpPr>
        <xdr:spPr bwMode="auto">
          <a:xfrm flipV="1">
            <a:off x="1377" y="512"/>
            <a:ext cx="13" cy="5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8" name="Arc 107">
            <a:extLst>
              <a:ext uri="{FF2B5EF4-FFF2-40B4-BE49-F238E27FC236}">
                <a16:creationId xmlns:a16="http://schemas.microsoft.com/office/drawing/2014/main" id="{F59937AF-CE2F-72D8-4E5F-0ED2863C5DF6}"/>
              </a:ext>
            </a:extLst>
          </xdr:cNvPr>
          <xdr:cNvSpPr>
            <a:spLocks/>
          </xdr:cNvSpPr>
        </xdr:nvSpPr>
        <xdr:spPr bwMode="auto">
          <a:xfrm rot="19800000" flipV="1">
            <a:off x="1213" y="549"/>
            <a:ext cx="49" cy="9"/>
          </a:xfrm>
          <a:custGeom>
            <a:avLst/>
            <a:gdLst>
              <a:gd name="T0" fmla="*/ 0 w 19510"/>
              <a:gd name="T1" fmla="*/ 0 h 20916"/>
              <a:gd name="T2" fmla="*/ 0 w 19510"/>
              <a:gd name="T3" fmla="*/ 0 h 20916"/>
              <a:gd name="T4" fmla="*/ 0 w 19510"/>
              <a:gd name="T5" fmla="*/ 0 h 209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9510" h="20916" fill="none" extrusionOk="0">
                <a:moveTo>
                  <a:pt x="5393" y="0"/>
                </a:moveTo>
                <a:cubicBezTo>
                  <a:pt x="11592" y="1598"/>
                  <a:pt x="16762" y="5864"/>
                  <a:pt x="19509" y="11646"/>
                </a:cubicBezTo>
              </a:path>
              <a:path w="19510" h="20916" stroke="0" extrusionOk="0">
                <a:moveTo>
                  <a:pt x="5393" y="0"/>
                </a:moveTo>
                <a:cubicBezTo>
                  <a:pt x="11592" y="1598"/>
                  <a:pt x="16762" y="5864"/>
                  <a:pt x="19509" y="11646"/>
                </a:cubicBezTo>
                <a:lnTo>
                  <a:pt x="0" y="20916"/>
                </a:lnTo>
                <a:lnTo>
                  <a:pt x="5393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132" name="Text Box 108">
            <a:extLst>
              <a:ext uri="{FF2B5EF4-FFF2-40B4-BE49-F238E27FC236}">
                <a16:creationId xmlns:a16="http://schemas.microsoft.com/office/drawing/2014/main" id="{F5C20D0F-C73D-937C-AB99-904DC25CC7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1" y="532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</xdr:txBody>
      </xdr:sp>
      <xdr:sp macro="" textlink="">
        <xdr:nvSpPr>
          <xdr:cNvPr id="1410" name="Oval 109">
            <a:extLst>
              <a:ext uri="{FF2B5EF4-FFF2-40B4-BE49-F238E27FC236}">
                <a16:creationId xmlns:a16="http://schemas.microsoft.com/office/drawing/2014/main" id="{97DAC5BE-C8E9-1E83-D05E-29A73EBE7687}"/>
              </a:ext>
            </a:extLst>
          </xdr:cNvPr>
          <xdr:cNvSpPr>
            <a:spLocks noChangeArrowheads="1"/>
          </xdr:cNvSpPr>
        </xdr:nvSpPr>
        <xdr:spPr bwMode="auto">
          <a:xfrm>
            <a:off x="1165" y="395"/>
            <a:ext cx="135" cy="5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1411" name="Line 110">
            <a:extLst>
              <a:ext uri="{FF2B5EF4-FFF2-40B4-BE49-F238E27FC236}">
                <a16:creationId xmlns:a16="http://schemas.microsoft.com/office/drawing/2014/main" id="{DF5E5DE9-A7E1-F57F-2D7E-11684F19A7D5}"/>
              </a:ext>
            </a:extLst>
          </xdr:cNvPr>
          <xdr:cNvSpPr>
            <a:spLocks noChangeShapeType="1"/>
          </xdr:cNvSpPr>
        </xdr:nvSpPr>
        <xdr:spPr bwMode="auto">
          <a:xfrm flipH="1">
            <a:off x="1183" y="419"/>
            <a:ext cx="47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5" name="Text Box 111">
            <a:extLst>
              <a:ext uri="{FF2B5EF4-FFF2-40B4-BE49-F238E27FC236}">
                <a16:creationId xmlns:a16="http://schemas.microsoft.com/office/drawing/2014/main" id="{4FA5D34A-441B-7CF4-A9D6-44C0948857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1" y="406"/>
            <a:ext cx="16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</xdr:txBody>
      </xdr:sp>
      <xdr:sp macro="" textlink="">
        <xdr:nvSpPr>
          <xdr:cNvPr id="1413" name="Oval 112">
            <a:extLst>
              <a:ext uri="{FF2B5EF4-FFF2-40B4-BE49-F238E27FC236}">
                <a16:creationId xmlns:a16="http://schemas.microsoft.com/office/drawing/2014/main" id="{D7F84915-6901-2CA8-A4A0-1E78BBB990A3}"/>
              </a:ext>
            </a:extLst>
          </xdr:cNvPr>
          <xdr:cNvSpPr>
            <a:spLocks noChangeArrowheads="1"/>
          </xdr:cNvSpPr>
        </xdr:nvSpPr>
        <xdr:spPr bwMode="auto">
          <a:xfrm rot="8400000">
            <a:off x="1174" y="528"/>
            <a:ext cx="54" cy="87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414" name="AutoShape 113">
            <a:extLst>
              <a:ext uri="{FF2B5EF4-FFF2-40B4-BE49-F238E27FC236}">
                <a16:creationId xmlns:a16="http://schemas.microsoft.com/office/drawing/2014/main" id="{F723FD2A-BE3D-6530-AE84-F8A06C9E0A61}"/>
              </a:ext>
            </a:extLst>
          </xdr:cNvPr>
          <xdr:cNvSpPr>
            <a:spLocks noChangeArrowheads="1"/>
          </xdr:cNvSpPr>
        </xdr:nvSpPr>
        <xdr:spPr bwMode="auto">
          <a:xfrm rot="-7800000">
            <a:off x="1143" y="533"/>
            <a:ext cx="72" cy="114"/>
          </a:xfrm>
          <a:prstGeom prst="can">
            <a:avLst>
              <a:gd name="adj" fmla="val 69813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15" name="Oval 114">
            <a:extLst>
              <a:ext uri="{FF2B5EF4-FFF2-40B4-BE49-F238E27FC236}">
                <a16:creationId xmlns:a16="http://schemas.microsoft.com/office/drawing/2014/main" id="{41F78DF7-A8C8-03A8-5775-453D5BA82495}"/>
              </a:ext>
            </a:extLst>
          </xdr:cNvPr>
          <xdr:cNvSpPr>
            <a:spLocks noChangeArrowheads="1"/>
          </xdr:cNvSpPr>
        </xdr:nvSpPr>
        <xdr:spPr bwMode="auto">
          <a:xfrm rot="900000">
            <a:off x="1261" y="467"/>
            <a:ext cx="37" cy="87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416" name="AutoShape 115">
            <a:extLst>
              <a:ext uri="{FF2B5EF4-FFF2-40B4-BE49-F238E27FC236}">
                <a16:creationId xmlns:a16="http://schemas.microsoft.com/office/drawing/2014/main" id="{67420EE4-AE97-683A-558E-CEC0343C21F0}"/>
              </a:ext>
            </a:extLst>
          </xdr:cNvPr>
          <xdr:cNvSpPr>
            <a:spLocks noChangeArrowheads="1"/>
          </xdr:cNvSpPr>
        </xdr:nvSpPr>
        <xdr:spPr bwMode="auto">
          <a:xfrm rot="6300000">
            <a:off x="1280" y="464"/>
            <a:ext cx="72" cy="114"/>
          </a:xfrm>
          <a:prstGeom prst="can">
            <a:avLst>
              <a:gd name="adj" fmla="val 39583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17" name="Oval 116">
            <a:extLst>
              <a:ext uri="{FF2B5EF4-FFF2-40B4-BE49-F238E27FC236}">
                <a16:creationId xmlns:a16="http://schemas.microsoft.com/office/drawing/2014/main" id="{5B66ADF2-9431-922E-67AF-ACE88F27C708}"/>
              </a:ext>
            </a:extLst>
          </xdr:cNvPr>
          <xdr:cNvSpPr>
            <a:spLocks noChangeArrowheads="1"/>
          </xdr:cNvSpPr>
        </xdr:nvSpPr>
        <xdr:spPr bwMode="auto">
          <a:xfrm rot="900000">
            <a:off x="1348" y="504"/>
            <a:ext cx="18" cy="5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18" name="Line 117">
            <a:extLst>
              <a:ext uri="{FF2B5EF4-FFF2-40B4-BE49-F238E27FC236}">
                <a16:creationId xmlns:a16="http://schemas.microsoft.com/office/drawing/2014/main" id="{A79C8699-5C6A-BBE5-4808-2304C24B7DC5}"/>
              </a:ext>
            </a:extLst>
          </xdr:cNvPr>
          <xdr:cNvSpPr>
            <a:spLocks noChangeShapeType="1"/>
          </xdr:cNvSpPr>
        </xdr:nvSpPr>
        <xdr:spPr bwMode="auto">
          <a:xfrm rot="900000">
            <a:off x="1368" y="509"/>
            <a:ext cx="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9" name="Line 118">
            <a:extLst>
              <a:ext uri="{FF2B5EF4-FFF2-40B4-BE49-F238E27FC236}">
                <a16:creationId xmlns:a16="http://schemas.microsoft.com/office/drawing/2014/main" id="{49CC0213-B10F-7CAA-3146-171C636526B2}"/>
              </a:ext>
            </a:extLst>
          </xdr:cNvPr>
          <xdr:cNvSpPr>
            <a:spLocks noChangeShapeType="1"/>
          </xdr:cNvSpPr>
        </xdr:nvSpPr>
        <xdr:spPr bwMode="auto">
          <a:xfrm rot="900000">
            <a:off x="1355" y="562"/>
            <a:ext cx="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0" name="Oval 119">
            <a:extLst>
              <a:ext uri="{FF2B5EF4-FFF2-40B4-BE49-F238E27FC236}">
                <a16:creationId xmlns:a16="http://schemas.microsoft.com/office/drawing/2014/main" id="{4580D3D6-0484-54BF-8318-33AC278BD02D}"/>
              </a:ext>
            </a:extLst>
          </xdr:cNvPr>
          <xdr:cNvSpPr>
            <a:spLocks noChangeArrowheads="1"/>
          </xdr:cNvSpPr>
        </xdr:nvSpPr>
        <xdr:spPr bwMode="auto">
          <a:xfrm rot="8400000">
            <a:off x="1135" y="581"/>
            <a:ext cx="38" cy="5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21" name="Line 120">
            <a:extLst>
              <a:ext uri="{FF2B5EF4-FFF2-40B4-BE49-F238E27FC236}">
                <a16:creationId xmlns:a16="http://schemas.microsoft.com/office/drawing/2014/main" id="{14F76A88-FF78-C1A5-2FFE-39AED055D7FC}"/>
              </a:ext>
            </a:extLst>
          </xdr:cNvPr>
          <xdr:cNvSpPr>
            <a:spLocks noChangeShapeType="1"/>
          </xdr:cNvSpPr>
        </xdr:nvSpPr>
        <xdr:spPr bwMode="auto">
          <a:xfrm rot="8400000" flipH="1">
            <a:off x="1105" y="602"/>
            <a:ext cx="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2" name="Line 121">
            <a:extLst>
              <a:ext uri="{FF2B5EF4-FFF2-40B4-BE49-F238E27FC236}">
                <a16:creationId xmlns:a16="http://schemas.microsoft.com/office/drawing/2014/main" id="{1B10BC6A-4F01-7721-8356-A1942AEA615C}"/>
              </a:ext>
            </a:extLst>
          </xdr:cNvPr>
          <xdr:cNvSpPr>
            <a:spLocks noChangeShapeType="1"/>
          </xdr:cNvSpPr>
        </xdr:nvSpPr>
        <xdr:spPr bwMode="auto">
          <a:xfrm rot="8400000" flipH="1">
            <a:off x="1144" y="647"/>
            <a:ext cx="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3" name="Line 122">
            <a:extLst>
              <a:ext uri="{FF2B5EF4-FFF2-40B4-BE49-F238E27FC236}">
                <a16:creationId xmlns:a16="http://schemas.microsoft.com/office/drawing/2014/main" id="{C6DBB3F8-7AFC-19C8-5E79-8E7BB42A0FD7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1284" y="460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4" name="Line 123">
            <a:extLst>
              <a:ext uri="{FF2B5EF4-FFF2-40B4-BE49-F238E27FC236}">
                <a16:creationId xmlns:a16="http://schemas.microsoft.com/office/drawing/2014/main" id="{2F618379-74B7-E87F-6EEE-8279590E73C3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1285" y="471"/>
            <a:ext cx="4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5" name="Line 124">
            <a:extLst>
              <a:ext uri="{FF2B5EF4-FFF2-40B4-BE49-F238E27FC236}">
                <a16:creationId xmlns:a16="http://schemas.microsoft.com/office/drawing/2014/main" id="{131E8B4D-1036-86C6-5358-751CBA82D504}"/>
              </a:ext>
            </a:extLst>
          </xdr:cNvPr>
          <xdr:cNvSpPr>
            <a:spLocks noChangeShapeType="1"/>
          </xdr:cNvSpPr>
        </xdr:nvSpPr>
        <xdr:spPr bwMode="auto">
          <a:xfrm>
            <a:off x="1323" y="437"/>
            <a:ext cx="1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6" name="Line 125">
            <a:extLst>
              <a:ext uri="{FF2B5EF4-FFF2-40B4-BE49-F238E27FC236}">
                <a16:creationId xmlns:a16="http://schemas.microsoft.com/office/drawing/2014/main" id="{D3074A46-D31F-61CB-40ED-BC7CCB777881}"/>
              </a:ext>
            </a:extLst>
          </xdr:cNvPr>
          <xdr:cNvSpPr>
            <a:spLocks noChangeShapeType="1"/>
          </xdr:cNvSpPr>
        </xdr:nvSpPr>
        <xdr:spPr bwMode="auto">
          <a:xfrm flipV="1">
            <a:off x="1324" y="465"/>
            <a:ext cx="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0" name="Text Box 126">
            <a:extLst>
              <a:ext uri="{FF2B5EF4-FFF2-40B4-BE49-F238E27FC236}">
                <a16:creationId xmlns:a16="http://schemas.microsoft.com/office/drawing/2014/main" id="{5298562E-5DA0-F110-6997-EAA603B9E8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" y="440"/>
            <a:ext cx="18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</xdr:txBody>
      </xdr:sp>
      <xdr:sp macro="" textlink="">
        <xdr:nvSpPr>
          <xdr:cNvPr id="1428" name="Line 127">
            <a:extLst>
              <a:ext uri="{FF2B5EF4-FFF2-40B4-BE49-F238E27FC236}">
                <a16:creationId xmlns:a16="http://schemas.microsoft.com/office/drawing/2014/main" id="{FFCEEC24-EAE1-ACFA-7204-28B188949B2C}"/>
              </a:ext>
            </a:extLst>
          </xdr:cNvPr>
          <xdr:cNvSpPr>
            <a:spLocks noChangeShapeType="1"/>
          </xdr:cNvSpPr>
        </xdr:nvSpPr>
        <xdr:spPr bwMode="auto">
          <a:xfrm rot="20400000" flipH="1">
            <a:off x="1298" y="400"/>
            <a:ext cx="2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9" name="Line 128">
            <a:extLst>
              <a:ext uri="{FF2B5EF4-FFF2-40B4-BE49-F238E27FC236}">
                <a16:creationId xmlns:a16="http://schemas.microsoft.com/office/drawing/2014/main" id="{F0AEA493-2BBB-13BC-21FC-69BD58334F2E}"/>
              </a:ext>
            </a:extLst>
          </xdr:cNvPr>
          <xdr:cNvSpPr>
            <a:spLocks noChangeShapeType="1"/>
          </xdr:cNvSpPr>
        </xdr:nvSpPr>
        <xdr:spPr bwMode="auto">
          <a:xfrm rot="20400000" flipH="1">
            <a:off x="1267" y="412"/>
            <a:ext cx="2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Text Box 129">
            <a:extLst>
              <a:ext uri="{FF2B5EF4-FFF2-40B4-BE49-F238E27FC236}">
                <a16:creationId xmlns:a16="http://schemas.microsoft.com/office/drawing/2014/main" id="{F063EA99-0378-ACE5-AE10-BFA4582CA8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2" y="376"/>
            <a:ext cx="16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  <xdr:sp macro="" textlink="">
        <xdr:nvSpPr>
          <xdr:cNvPr id="1155" name="Text Box 131">
            <a:extLst>
              <a:ext uri="{FF2B5EF4-FFF2-40B4-BE49-F238E27FC236}">
                <a16:creationId xmlns:a16="http://schemas.microsoft.com/office/drawing/2014/main" id="{7CE3011D-4392-E9CB-2652-B23D2EEF70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" y="665"/>
            <a:ext cx="209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Pipes entering catch basin at different elevations</a:t>
            </a:r>
          </a:p>
        </xdr:txBody>
      </xdr:sp>
    </xdr:grpSp>
    <xdr:clientData/>
  </xdr:twoCellAnchor>
  <xdr:twoCellAnchor>
    <xdr:from>
      <xdr:col>10</xdr:col>
      <xdr:colOff>571500</xdr:colOff>
      <xdr:row>2</xdr:row>
      <xdr:rowOff>30480</xdr:rowOff>
    </xdr:from>
    <xdr:to>
      <xdr:col>18</xdr:col>
      <xdr:colOff>30480</xdr:colOff>
      <xdr:row>16</xdr:row>
      <xdr:rowOff>236220</xdr:rowOff>
    </xdr:to>
    <xdr:grpSp>
      <xdr:nvGrpSpPr>
        <xdr:cNvPr id="1316" name="Group 138">
          <a:extLst>
            <a:ext uri="{FF2B5EF4-FFF2-40B4-BE49-F238E27FC236}">
              <a16:creationId xmlns:a16="http://schemas.microsoft.com/office/drawing/2014/main" id="{86FBEC29-83A6-675D-1100-9E51554FD844}"/>
            </a:ext>
          </a:extLst>
        </xdr:cNvPr>
        <xdr:cNvGrpSpPr>
          <a:grpSpLocks/>
        </xdr:cNvGrpSpPr>
      </xdr:nvGrpSpPr>
      <xdr:grpSpPr bwMode="auto">
        <a:xfrm>
          <a:off x="9096375" y="525780"/>
          <a:ext cx="4335780" cy="3844290"/>
          <a:chOff x="560" y="536"/>
          <a:chExt cx="455" cy="404"/>
        </a:xfrm>
      </xdr:grpSpPr>
      <xdr:sp macro="" textlink="">
        <xdr:nvSpPr>
          <xdr:cNvPr id="1372" name="Rectangle 2">
            <a:extLst>
              <a:ext uri="{FF2B5EF4-FFF2-40B4-BE49-F238E27FC236}">
                <a16:creationId xmlns:a16="http://schemas.microsoft.com/office/drawing/2014/main" id="{38243104-BA49-931C-3FAE-C0282DB00ABF}"/>
              </a:ext>
            </a:extLst>
          </xdr:cNvPr>
          <xdr:cNvSpPr>
            <a:spLocks noChangeArrowheads="1"/>
          </xdr:cNvSpPr>
        </xdr:nvSpPr>
        <xdr:spPr bwMode="auto">
          <a:xfrm>
            <a:off x="643" y="770"/>
            <a:ext cx="138" cy="6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73" name="Rectangle 6">
            <a:extLst>
              <a:ext uri="{FF2B5EF4-FFF2-40B4-BE49-F238E27FC236}">
                <a16:creationId xmlns:a16="http://schemas.microsoft.com/office/drawing/2014/main" id="{38E91D37-3891-9B48-B3AB-CD0571E979D8}"/>
              </a:ext>
            </a:extLst>
          </xdr:cNvPr>
          <xdr:cNvSpPr>
            <a:spLocks noChangeArrowheads="1"/>
          </xdr:cNvSpPr>
        </xdr:nvSpPr>
        <xdr:spPr bwMode="auto">
          <a:xfrm rot="3000000">
            <a:off x="715" y="641"/>
            <a:ext cx="129" cy="6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74" name="Oval 1">
            <a:extLst>
              <a:ext uri="{FF2B5EF4-FFF2-40B4-BE49-F238E27FC236}">
                <a16:creationId xmlns:a16="http://schemas.microsoft.com/office/drawing/2014/main" id="{1919EE60-7C49-C114-B6D1-D73AAB66D41B}"/>
              </a:ext>
            </a:extLst>
          </xdr:cNvPr>
          <xdr:cNvSpPr>
            <a:spLocks noChangeArrowheads="1"/>
          </xdr:cNvSpPr>
        </xdr:nvSpPr>
        <xdr:spPr bwMode="auto">
          <a:xfrm>
            <a:off x="772" y="693"/>
            <a:ext cx="227" cy="2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75" name="Line 3">
            <a:extLst>
              <a:ext uri="{FF2B5EF4-FFF2-40B4-BE49-F238E27FC236}">
                <a16:creationId xmlns:a16="http://schemas.microsoft.com/office/drawing/2014/main" id="{966170DB-1B78-DD99-6434-CAA6B060087D}"/>
              </a:ext>
            </a:extLst>
          </xdr:cNvPr>
          <xdr:cNvSpPr>
            <a:spLocks noChangeShapeType="1"/>
          </xdr:cNvSpPr>
        </xdr:nvSpPr>
        <xdr:spPr bwMode="auto">
          <a:xfrm flipH="1">
            <a:off x="560" y="802"/>
            <a:ext cx="319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6" name="Arc 9">
            <a:extLst>
              <a:ext uri="{FF2B5EF4-FFF2-40B4-BE49-F238E27FC236}">
                <a16:creationId xmlns:a16="http://schemas.microsoft.com/office/drawing/2014/main" id="{210DCC26-FC26-7807-44FA-60A2C43672E0}"/>
              </a:ext>
            </a:extLst>
          </xdr:cNvPr>
          <xdr:cNvSpPr>
            <a:spLocks/>
          </xdr:cNvSpPr>
        </xdr:nvSpPr>
        <xdr:spPr bwMode="auto">
          <a:xfrm rot="-8400000">
            <a:off x="861" y="792"/>
            <a:ext cx="12" cy="14"/>
          </a:xfrm>
          <a:custGeom>
            <a:avLst/>
            <a:gdLst>
              <a:gd name="T0" fmla="*/ 0 w 21600"/>
              <a:gd name="T1" fmla="*/ 0 h 19368"/>
              <a:gd name="T2" fmla="*/ 0 w 21600"/>
              <a:gd name="T3" fmla="*/ 0 h 19368"/>
              <a:gd name="T4" fmla="*/ 0 w 21600"/>
              <a:gd name="T5" fmla="*/ 0 h 1936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19368" fill="none" extrusionOk="0">
                <a:moveTo>
                  <a:pt x="15670" y="0"/>
                </a:moveTo>
                <a:cubicBezTo>
                  <a:pt x="19477" y="4013"/>
                  <a:pt x="21600" y="9334"/>
                  <a:pt x="21600" y="14866"/>
                </a:cubicBezTo>
                <a:cubicBezTo>
                  <a:pt x="21600" y="16379"/>
                  <a:pt x="21441" y="17888"/>
                  <a:pt x="21125" y="19367"/>
                </a:cubicBezTo>
              </a:path>
              <a:path w="21600" h="19368" stroke="0" extrusionOk="0">
                <a:moveTo>
                  <a:pt x="15670" y="0"/>
                </a:moveTo>
                <a:cubicBezTo>
                  <a:pt x="19477" y="4013"/>
                  <a:pt x="21600" y="9334"/>
                  <a:pt x="21600" y="14866"/>
                </a:cubicBezTo>
                <a:cubicBezTo>
                  <a:pt x="21600" y="16379"/>
                  <a:pt x="21441" y="17888"/>
                  <a:pt x="21125" y="19367"/>
                </a:cubicBezTo>
                <a:lnTo>
                  <a:pt x="0" y="14866"/>
                </a:lnTo>
                <a:lnTo>
                  <a:pt x="15670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789128D4-7C3C-8692-4289-27087FFDB5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" y="726"/>
            <a:ext cx="29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26C953B8-CF7B-252F-56CA-BD01D86564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3" y="767"/>
            <a:ext cx="3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2004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Δ</a:t>
            </a:r>
          </a:p>
        </xdr:txBody>
      </xdr:sp>
      <xdr:sp macro="" textlink="">
        <xdr:nvSpPr>
          <xdr:cNvPr id="1379" name="Line 14">
            <a:extLst>
              <a:ext uri="{FF2B5EF4-FFF2-40B4-BE49-F238E27FC236}">
                <a16:creationId xmlns:a16="http://schemas.microsoft.com/office/drawing/2014/main" id="{95F54B80-1BC0-4B91-7093-0FE3F1FE35CB}"/>
              </a:ext>
            </a:extLst>
          </xdr:cNvPr>
          <xdr:cNvSpPr>
            <a:spLocks noChangeShapeType="1"/>
          </xdr:cNvSpPr>
        </xdr:nvSpPr>
        <xdr:spPr bwMode="auto">
          <a:xfrm rot="3000000" flipH="1">
            <a:off x="689" y="626"/>
            <a:ext cx="3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0" name="Line 15">
            <a:extLst>
              <a:ext uri="{FF2B5EF4-FFF2-40B4-BE49-F238E27FC236}">
                <a16:creationId xmlns:a16="http://schemas.microsoft.com/office/drawing/2014/main" id="{319E0877-C6F3-BE87-EC63-0666597E8A4D}"/>
              </a:ext>
            </a:extLst>
          </xdr:cNvPr>
          <xdr:cNvSpPr>
            <a:spLocks noChangeShapeType="1"/>
          </xdr:cNvSpPr>
        </xdr:nvSpPr>
        <xdr:spPr bwMode="auto">
          <a:xfrm rot="3000000" flipH="1">
            <a:off x="729" y="594"/>
            <a:ext cx="3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1" name="Line 17">
            <a:extLst>
              <a:ext uri="{FF2B5EF4-FFF2-40B4-BE49-F238E27FC236}">
                <a16:creationId xmlns:a16="http://schemas.microsoft.com/office/drawing/2014/main" id="{5A65FE68-720C-EF17-642A-0040E6BDB0DC}"/>
              </a:ext>
            </a:extLst>
          </xdr:cNvPr>
          <xdr:cNvSpPr>
            <a:spLocks noChangeShapeType="1"/>
          </xdr:cNvSpPr>
        </xdr:nvSpPr>
        <xdr:spPr bwMode="auto">
          <a:xfrm rot="8400000" flipH="1">
            <a:off x="696" y="6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2" name="Line 24">
            <a:extLst>
              <a:ext uri="{FF2B5EF4-FFF2-40B4-BE49-F238E27FC236}">
                <a16:creationId xmlns:a16="http://schemas.microsoft.com/office/drawing/2014/main" id="{B5EAAB54-8A88-0D33-F34B-799E0E3C1844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" y="825"/>
            <a:ext cx="3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3" name="Line 25">
            <a:extLst>
              <a:ext uri="{FF2B5EF4-FFF2-40B4-BE49-F238E27FC236}">
                <a16:creationId xmlns:a16="http://schemas.microsoft.com/office/drawing/2014/main" id="{FF746ABD-0014-EAA1-1742-36D1DDF812C4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" y="776"/>
            <a:ext cx="3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4" name="Line 26">
            <a:extLst>
              <a:ext uri="{FF2B5EF4-FFF2-40B4-BE49-F238E27FC236}">
                <a16:creationId xmlns:a16="http://schemas.microsoft.com/office/drawing/2014/main" id="{244B313C-BA15-E486-3CEE-17D7DA9772B3}"/>
              </a:ext>
            </a:extLst>
          </xdr:cNvPr>
          <xdr:cNvSpPr>
            <a:spLocks noChangeShapeType="1"/>
          </xdr:cNvSpPr>
        </xdr:nvSpPr>
        <xdr:spPr bwMode="auto">
          <a:xfrm flipV="1">
            <a:off x="611" y="776"/>
            <a:ext cx="0" cy="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1" name="Text Box 27">
            <a:extLst>
              <a:ext uri="{FF2B5EF4-FFF2-40B4-BE49-F238E27FC236}">
                <a16:creationId xmlns:a16="http://schemas.microsoft.com/office/drawing/2014/main" id="{9F6FB2D4-D9F9-9113-2FC6-B7848CA2D6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8" y="740"/>
            <a:ext cx="27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</xdr:txBody>
      </xdr:sp>
      <xdr:sp macro="" textlink="">
        <xdr:nvSpPr>
          <xdr:cNvPr id="1052" name="Text Box 28">
            <a:extLst>
              <a:ext uri="{FF2B5EF4-FFF2-40B4-BE49-F238E27FC236}">
                <a16:creationId xmlns:a16="http://schemas.microsoft.com/office/drawing/2014/main" id="{0A88E718-EA8A-F73B-FCB9-C92CD501F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4" y="774"/>
            <a:ext cx="31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EBDDE035-E56A-DADF-094C-E861CB2A1F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7" y="566"/>
            <a:ext cx="35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388" name="Line 34">
            <a:extLst>
              <a:ext uri="{FF2B5EF4-FFF2-40B4-BE49-F238E27FC236}">
                <a16:creationId xmlns:a16="http://schemas.microsoft.com/office/drawing/2014/main" id="{B9636E76-562B-6824-2E5A-E724A7A7B6D5}"/>
              </a:ext>
            </a:extLst>
          </xdr:cNvPr>
          <xdr:cNvSpPr>
            <a:spLocks noChangeShapeType="1"/>
          </xdr:cNvSpPr>
        </xdr:nvSpPr>
        <xdr:spPr bwMode="auto">
          <a:xfrm rot="1320000" flipH="1">
            <a:off x="752" y="737"/>
            <a:ext cx="3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9" name="Line 35">
            <a:extLst>
              <a:ext uri="{FF2B5EF4-FFF2-40B4-BE49-F238E27FC236}">
                <a16:creationId xmlns:a16="http://schemas.microsoft.com/office/drawing/2014/main" id="{00E811D8-C2E8-D88B-08EE-60D0D7BB2703}"/>
              </a:ext>
            </a:extLst>
          </xdr:cNvPr>
          <xdr:cNvSpPr>
            <a:spLocks noChangeShapeType="1"/>
          </xdr:cNvSpPr>
        </xdr:nvSpPr>
        <xdr:spPr bwMode="auto">
          <a:xfrm rot="1320000" flipH="1">
            <a:off x="741" y="761"/>
            <a:ext cx="3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0" name="Line 36">
            <a:extLst>
              <a:ext uri="{FF2B5EF4-FFF2-40B4-BE49-F238E27FC236}">
                <a16:creationId xmlns:a16="http://schemas.microsoft.com/office/drawing/2014/main" id="{D965A46C-871A-51A0-10FA-2C5A00D48D59}"/>
              </a:ext>
            </a:extLst>
          </xdr:cNvPr>
          <xdr:cNvSpPr>
            <a:spLocks noChangeShapeType="1"/>
          </xdr:cNvSpPr>
        </xdr:nvSpPr>
        <xdr:spPr bwMode="auto">
          <a:xfrm flipV="1">
            <a:off x="748" y="733"/>
            <a:ext cx="12" cy="2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1" name="AutoShape 59">
            <a:extLst>
              <a:ext uri="{FF2B5EF4-FFF2-40B4-BE49-F238E27FC236}">
                <a16:creationId xmlns:a16="http://schemas.microsoft.com/office/drawing/2014/main" id="{8D72CF6C-6885-C5B0-955A-305226B8620A}"/>
              </a:ext>
            </a:extLst>
          </xdr:cNvPr>
          <xdr:cNvSpPr>
            <a:spLocks noChangeArrowheads="1"/>
          </xdr:cNvSpPr>
        </xdr:nvSpPr>
        <xdr:spPr bwMode="auto">
          <a:xfrm>
            <a:off x="782" y="703"/>
            <a:ext cx="208" cy="194"/>
          </a:xfrm>
          <a:prstGeom prst="flowChartConnector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92" name="Line 62">
            <a:extLst>
              <a:ext uri="{FF2B5EF4-FFF2-40B4-BE49-F238E27FC236}">
                <a16:creationId xmlns:a16="http://schemas.microsoft.com/office/drawing/2014/main" id="{214B647A-DF17-CCFF-4549-B4A0F3CD5D9A}"/>
              </a:ext>
            </a:extLst>
          </xdr:cNvPr>
          <xdr:cNvSpPr>
            <a:spLocks noChangeShapeType="1"/>
          </xdr:cNvSpPr>
        </xdr:nvSpPr>
        <xdr:spPr bwMode="auto">
          <a:xfrm flipV="1">
            <a:off x="879" y="733"/>
            <a:ext cx="78" cy="6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3" name="AutoShape 58">
            <a:extLst>
              <a:ext uri="{FF2B5EF4-FFF2-40B4-BE49-F238E27FC236}">
                <a16:creationId xmlns:a16="http://schemas.microsoft.com/office/drawing/2014/main" id="{0FF70A0F-3F35-E23A-FCE2-5A25B512851A}"/>
              </a:ext>
            </a:extLst>
          </xdr:cNvPr>
          <xdr:cNvSpPr>
            <a:spLocks noChangeArrowheads="1"/>
          </xdr:cNvSpPr>
        </xdr:nvSpPr>
        <xdr:spPr bwMode="auto">
          <a:xfrm>
            <a:off x="876" y="798"/>
            <a:ext cx="8" cy="8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94" name="Line 7">
            <a:extLst>
              <a:ext uri="{FF2B5EF4-FFF2-40B4-BE49-F238E27FC236}">
                <a16:creationId xmlns:a16="http://schemas.microsoft.com/office/drawing/2014/main" id="{7A89F86C-0E41-1BFC-158F-9363D0C3FAD1}"/>
              </a:ext>
            </a:extLst>
          </xdr:cNvPr>
          <xdr:cNvSpPr>
            <a:spLocks noChangeShapeType="1"/>
          </xdr:cNvSpPr>
        </xdr:nvSpPr>
        <xdr:spPr bwMode="auto">
          <a:xfrm rot="3000000" flipH="1">
            <a:off x="640" y="686"/>
            <a:ext cx="299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5" name="Line 77">
            <a:extLst>
              <a:ext uri="{FF2B5EF4-FFF2-40B4-BE49-F238E27FC236}">
                <a16:creationId xmlns:a16="http://schemas.microsoft.com/office/drawing/2014/main" id="{8CB4ECA7-D8BF-A039-CF19-812EA1DD5B2E}"/>
              </a:ext>
            </a:extLst>
          </xdr:cNvPr>
          <xdr:cNvSpPr>
            <a:spLocks noChangeShapeType="1"/>
          </xdr:cNvSpPr>
        </xdr:nvSpPr>
        <xdr:spPr bwMode="auto">
          <a:xfrm>
            <a:off x="643" y="777"/>
            <a:ext cx="1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6" name="Line 78">
            <a:extLst>
              <a:ext uri="{FF2B5EF4-FFF2-40B4-BE49-F238E27FC236}">
                <a16:creationId xmlns:a16="http://schemas.microsoft.com/office/drawing/2014/main" id="{87530F32-CED2-3F9F-A117-3FD778D7E7BC}"/>
              </a:ext>
            </a:extLst>
          </xdr:cNvPr>
          <xdr:cNvSpPr>
            <a:spLocks noChangeShapeType="1"/>
          </xdr:cNvSpPr>
        </xdr:nvSpPr>
        <xdr:spPr bwMode="auto">
          <a:xfrm>
            <a:off x="644" y="824"/>
            <a:ext cx="1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7" name="Line 83">
            <a:extLst>
              <a:ext uri="{FF2B5EF4-FFF2-40B4-BE49-F238E27FC236}">
                <a16:creationId xmlns:a16="http://schemas.microsoft.com/office/drawing/2014/main" id="{32A7C421-12F8-504B-5696-677F389E8BC8}"/>
              </a:ext>
            </a:extLst>
          </xdr:cNvPr>
          <xdr:cNvSpPr>
            <a:spLocks noChangeShapeType="1"/>
          </xdr:cNvSpPr>
        </xdr:nvSpPr>
        <xdr:spPr bwMode="auto">
          <a:xfrm rot="3000000">
            <a:off x="737" y="657"/>
            <a:ext cx="12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8" name="Line 84">
            <a:extLst>
              <a:ext uri="{FF2B5EF4-FFF2-40B4-BE49-F238E27FC236}">
                <a16:creationId xmlns:a16="http://schemas.microsoft.com/office/drawing/2014/main" id="{A9A3B1D3-C4AE-8BD6-A4B6-4CF0FDB87010}"/>
              </a:ext>
            </a:extLst>
          </xdr:cNvPr>
          <xdr:cNvSpPr>
            <a:spLocks noChangeShapeType="1"/>
          </xdr:cNvSpPr>
        </xdr:nvSpPr>
        <xdr:spPr bwMode="auto">
          <a:xfrm rot="3000000">
            <a:off x="697" y="691"/>
            <a:ext cx="12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9" name="Line 96">
            <a:extLst>
              <a:ext uri="{FF2B5EF4-FFF2-40B4-BE49-F238E27FC236}">
                <a16:creationId xmlns:a16="http://schemas.microsoft.com/office/drawing/2014/main" id="{A228886E-9E5C-930F-C2C5-7891276E6AB0}"/>
              </a:ext>
            </a:extLst>
          </xdr:cNvPr>
          <xdr:cNvSpPr>
            <a:spLocks noChangeShapeType="1"/>
          </xdr:cNvSpPr>
        </xdr:nvSpPr>
        <xdr:spPr bwMode="auto">
          <a:xfrm rot="1800000">
            <a:off x="986" y="855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0" name="Line 97">
            <a:extLst>
              <a:ext uri="{FF2B5EF4-FFF2-40B4-BE49-F238E27FC236}">
                <a16:creationId xmlns:a16="http://schemas.microsoft.com/office/drawing/2014/main" id="{2DD620AF-3085-FE96-0E19-9230C4245D72}"/>
              </a:ext>
            </a:extLst>
          </xdr:cNvPr>
          <xdr:cNvSpPr>
            <a:spLocks noChangeShapeType="1"/>
          </xdr:cNvSpPr>
        </xdr:nvSpPr>
        <xdr:spPr bwMode="auto">
          <a:xfrm rot="1800000">
            <a:off x="952" y="835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2" name="Text Box 98">
            <a:extLst>
              <a:ext uri="{FF2B5EF4-FFF2-40B4-BE49-F238E27FC236}">
                <a16:creationId xmlns:a16="http://schemas.microsoft.com/office/drawing/2014/main" id="{61416BA7-0BD9-A5E6-B44A-4B1CE2DA62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0" y="811"/>
            <a:ext cx="16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  <xdr:sp macro="" textlink="">
        <xdr:nvSpPr>
          <xdr:cNvPr id="1161" name="Text Box 137">
            <a:extLst>
              <a:ext uri="{FF2B5EF4-FFF2-40B4-BE49-F238E27FC236}">
                <a16:creationId xmlns:a16="http://schemas.microsoft.com/office/drawing/2014/main" id="{5068C9C6-CB48-BB4D-2A03-7A88D1BECC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3" y="914"/>
            <a:ext cx="13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Plan View</a:t>
            </a:r>
          </a:p>
        </xdr:txBody>
      </xdr:sp>
    </xdr:grpSp>
    <xdr:clientData/>
  </xdr:twoCellAnchor>
  <xdr:twoCellAnchor>
    <xdr:from>
      <xdr:col>3</xdr:col>
      <xdr:colOff>335280</xdr:colOff>
      <xdr:row>21</xdr:row>
      <xdr:rowOff>38100</xdr:rowOff>
    </xdr:from>
    <xdr:to>
      <xdr:col>8</xdr:col>
      <xdr:colOff>220980</xdr:colOff>
      <xdr:row>37</xdr:row>
      <xdr:rowOff>60960</xdr:rowOff>
    </xdr:to>
    <xdr:grpSp>
      <xdr:nvGrpSpPr>
        <xdr:cNvPr id="1317" name="Group 171">
          <a:extLst>
            <a:ext uri="{FF2B5EF4-FFF2-40B4-BE49-F238E27FC236}">
              <a16:creationId xmlns:a16="http://schemas.microsoft.com/office/drawing/2014/main" id="{5E3A1314-2A9B-6A2F-1441-9E65D6FB40A2}"/>
            </a:ext>
          </a:extLst>
        </xdr:cNvPr>
        <xdr:cNvGrpSpPr>
          <a:grpSpLocks/>
        </xdr:cNvGrpSpPr>
      </xdr:nvGrpSpPr>
      <xdr:grpSpPr bwMode="auto">
        <a:xfrm>
          <a:off x="4297680" y="5324475"/>
          <a:ext cx="3124200" cy="2689860"/>
          <a:chOff x="450" y="559"/>
          <a:chExt cx="329" cy="282"/>
        </a:xfrm>
      </xdr:grpSpPr>
      <xdr:sp macro="" textlink="">
        <xdr:nvSpPr>
          <xdr:cNvPr id="1348" name="Oval 139">
            <a:extLst>
              <a:ext uri="{FF2B5EF4-FFF2-40B4-BE49-F238E27FC236}">
                <a16:creationId xmlns:a16="http://schemas.microsoft.com/office/drawing/2014/main" id="{1007548A-738C-146E-D9BD-BC993FFC68AA}"/>
              </a:ext>
            </a:extLst>
          </xdr:cNvPr>
          <xdr:cNvSpPr>
            <a:spLocks noChangeArrowheads="1"/>
          </xdr:cNvSpPr>
        </xdr:nvSpPr>
        <xdr:spPr bwMode="auto">
          <a:xfrm>
            <a:off x="562" y="701"/>
            <a:ext cx="67" cy="6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49" name="Oval 140">
            <a:extLst>
              <a:ext uri="{FF2B5EF4-FFF2-40B4-BE49-F238E27FC236}">
                <a16:creationId xmlns:a16="http://schemas.microsoft.com/office/drawing/2014/main" id="{9A546906-E9D3-058A-2B58-D6DC7D4283AB}"/>
              </a:ext>
            </a:extLst>
          </xdr:cNvPr>
          <xdr:cNvSpPr>
            <a:spLocks noChangeArrowheads="1"/>
          </xdr:cNvSpPr>
        </xdr:nvSpPr>
        <xdr:spPr bwMode="auto">
          <a:xfrm>
            <a:off x="622" y="559"/>
            <a:ext cx="125" cy="12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50" name="Line 141">
            <a:extLst>
              <a:ext uri="{FF2B5EF4-FFF2-40B4-BE49-F238E27FC236}">
                <a16:creationId xmlns:a16="http://schemas.microsoft.com/office/drawing/2014/main" id="{819798C5-4CEB-9CEA-F7D7-CBB41AD66A3D}"/>
              </a:ext>
            </a:extLst>
          </xdr:cNvPr>
          <xdr:cNvSpPr>
            <a:spLocks noChangeShapeType="1"/>
          </xdr:cNvSpPr>
        </xdr:nvSpPr>
        <xdr:spPr bwMode="auto">
          <a:xfrm rot="21300000" flipV="1">
            <a:off x="614" y="671"/>
            <a:ext cx="36" cy="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1" name="Line 142">
            <a:extLst>
              <a:ext uri="{FF2B5EF4-FFF2-40B4-BE49-F238E27FC236}">
                <a16:creationId xmlns:a16="http://schemas.microsoft.com/office/drawing/2014/main" id="{A897E712-A287-779F-FAA9-5E16155D644F}"/>
              </a:ext>
            </a:extLst>
          </xdr:cNvPr>
          <xdr:cNvSpPr>
            <a:spLocks noChangeShapeType="1"/>
          </xdr:cNvSpPr>
        </xdr:nvSpPr>
        <xdr:spPr bwMode="auto">
          <a:xfrm>
            <a:off x="596" y="770"/>
            <a:ext cx="0" cy="2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2" name="Line 143">
            <a:extLst>
              <a:ext uri="{FF2B5EF4-FFF2-40B4-BE49-F238E27FC236}">
                <a16:creationId xmlns:a16="http://schemas.microsoft.com/office/drawing/2014/main" id="{7B7867F2-85A0-B621-1624-E1A584686F9F}"/>
              </a:ext>
            </a:extLst>
          </xdr:cNvPr>
          <xdr:cNvSpPr>
            <a:spLocks noChangeShapeType="1"/>
          </xdr:cNvSpPr>
        </xdr:nvSpPr>
        <xdr:spPr bwMode="auto">
          <a:xfrm>
            <a:off x="686" y="685"/>
            <a:ext cx="1" cy="1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3" name="Line 144">
            <a:extLst>
              <a:ext uri="{FF2B5EF4-FFF2-40B4-BE49-F238E27FC236}">
                <a16:creationId xmlns:a16="http://schemas.microsoft.com/office/drawing/2014/main" id="{5B1EBBA9-BAB2-31A6-FC08-52306C67AE91}"/>
              </a:ext>
            </a:extLst>
          </xdr:cNvPr>
          <xdr:cNvSpPr>
            <a:spLocks noChangeShapeType="1"/>
          </xdr:cNvSpPr>
        </xdr:nvSpPr>
        <xdr:spPr bwMode="auto">
          <a:xfrm flipH="1">
            <a:off x="532" y="759"/>
            <a:ext cx="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4" name="Line 145">
            <a:extLst>
              <a:ext uri="{FF2B5EF4-FFF2-40B4-BE49-F238E27FC236}">
                <a16:creationId xmlns:a16="http://schemas.microsoft.com/office/drawing/2014/main" id="{414E3972-8692-3711-239E-3246D48962F4}"/>
              </a:ext>
            </a:extLst>
          </xdr:cNvPr>
          <xdr:cNvSpPr>
            <a:spLocks noChangeShapeType="1"/>
          </xdr:cNvSpPr>
        </xdr:nvSpPr>
        <xdr:spPr bwMode="auto">
          <a:xfrm flipH="1">
            <a:off x="533" y="673"/>
            <a:ext cx="1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5" name="Line 146">
            <a:extLst>
              <a:ext uri="{FF2B5EF4-FFF2-40B4-BE49-F238E27FC236}">
                <a16:creationId xmlns:a16="http://schemas.microsoft.com/office/drawing/2014/main" id="{66D2800C-6F79-09FD-231F-0515053656D1}"/>
              </a:ext>
            </a:extLst>
          </xdr:cNvPr>
          <xdr:cNvSpPr>
            <a:spLocks noChangeShapeType="1"/>
          </xdr:cNvSpPr>
        </xdr:nvSpPr>
        <xdr:spPr bwMode="auto">
          <a:xfrm>
            <a:off x="537" y="721"/>
            <a:ext cx="0" cy="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6" name="Line 147">
            <a:extLst>
              <a:ext uri="{FF2B5EF4-FFF2-40B4-BE49-F238E27FC236}">
                <a16:creationId xmlns:a16="http://schemas.microsoft.com/office/drawing/2014/main" id="{15AF0B49-F5B8-2FAD-DF4D-CDD27A7E9E98}"/>
              </a:ext>
            </a:extLst>
          </xdr:cNvPr>
          <xdr:cNvSpPr>
            <a:spLocks noChangeShapeType="1"/>
          </xdr:cNvSpPr>
        </xdr:nvSpPr>
        <xdr:spPr bwMode="auto">
          <a:xfrm flipV="1">
            <a:off x="537" y="6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" name="Line 148">
            <a:extLst>
              <a:ext uri="{FF2B5EF4-FFF2-40B4-BE49-F238E27FC236}">
                <a16:creationId xmlns:a16="http://schemas.microsoft.com/office/drawing/2014/main" id="{9981BF07-F8F8-263D-59A9-F69DEAFC0AAB}"/>
              </a:ext>
            </a:extLst>
          </xdr:cNvPr>
          <xdr:cNvSpPr>
            <a:spLocks noChangeShapeType="1"/>
          </xdr:cNvSpPr>
        </xdr:nvSpPr>
        <xdr:spPr bwMode="auto">
          <a:xfrm>
            <a:off x="596" y="783"/>
            <a:ext cx="9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8" name="Line 149">
            <a:extLst>
              <a:ext uri="{FF2B5EF4-FFF2-40B4-BE49-F238E27FC236}">
                <a16:creationId xmlns:a16="http://schemas.microsoft.com/office/drawing/2014/main" id="{48836D3C-15C7-C733-E4A1-7A262D41BEC3}"/>
              </a:ext>
            </a:extLst>
          </xdr:cNvPr>
          <xdr:cNvSpPr>
            <a:spLocks noChangeShapeType="1"/>
          </xdr:cNvSpPr>
        </xdr:nvSpPr>
        <xdr:spPr bwMode="auto">
          <a:xfrm flipV="1">
            <a:off x="740" y="585"/>
            <a:ext cx="17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9" name="Line 150">
            <a:extLst>
              <a:ext uri="{FF2B5EF4-FFF2-40B4-BE49-F238E27FC236}">
                <a16:creationId xmlns:a16="http://schemas.microsoft.com/office/drawing/2014/main" id="{9DE7C7B3-C702-D761-130F-27586C5F7E26}"/>
              </a:ext>
            </a:extLst>
          </xdr:cNvPr>
          <xdr:cNvSpPr>
            <a:spLocks noChangeShapeType="1"/>
          </xdr:cNvSpPr>
        </xdr:nvSpPr>
        <xdr:spPr bwMode="auto">
          <a:xfrm flipV="1">
            <a:off x="568" y="764"/>
            <a:ext cx="11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5" name="Text Box 151">
            <a:extLst>
              <a:ext uri="{FF2B5EF4-FFF2-40B4-BE49-F238E27FC236}">
                <a16:creationId xmlns:a16="http://schemas.microsoft.com/office/drawing/2014/main" id="{E298CEC6-27D5-7B9C-0F0D-65C7FC249C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" y="700"/>
            <a:ext cx="116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Invert difference</a:t>
            </a:r>
          </a:p>
          <a:p>
            <a:pPr algn="ctr" rtl="0"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361" name="Oval 152">
            <a:extLst>
              <a:ext uri="{FF2B5EF4-FFF2-40B4-BE49-F238E27FC236}">
                <a16:creationId xmlns:a16="http://schemas.microsoft.com/office/drawing/2014/main" id="{BC242AF7-44CD-6615-FC5B-EB78A6995602}"/>
              </a:ext>
            </a:extLst>
          </xdr:cNvPr>
          <xdr:cNvSpPr>
            <a:spLocks noChangeArrowheads="1"/>
          </xdr:cNvSpPr>
        </xdr:nvSpPr>
        <xdr:spPr bwMode="auto">
          <a:xfrm>
            <a:off x="629" y="566"/>
            <a:ext cx="110" cy="1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62" name="Oval 153">
            <a:extLst>
              <a:ext uri="{FF2B5EF4-FFF2-40B4-BE49-F238E27FC236}">
                <a16:creationId xmlns:a16="http://schemas.microsoft.com/office/drawing/2014/main" id="{C7DB4035-9B17-C858-523F-E92E4BCF6E0F}"/>
              </a:ext>
            </a:extLst>
          </xdr:cNvPr>
          <xdr:cNvSpPr>
            <a:spLocks noChangeArrowheads="1"/>
          </xdr:cNvSpPr>
        </xdr:nvSpPr>
        <xdr:spPr bwMode="auto">
          <a:xfrm>
            <a:off x="569" y="708"/>
            <a:ext cx="53" cy="5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78" name="Text Box 154">
            <a:extLst>
              <a:ext uri="{FF2B5EF4-FFF2-40B4-BE49-F238E27FC236}">
                <a16:creationId xmlns:a16="http://schemas.microsoft.com/office/drawing/2014/main" id="{AC86E9E2-F570-F961-08CB-49C44E4AF8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3" y="770"/>
            <a:ext cx="24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0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179" name="Text Box 155">
            <a:extLst>
              <a:ext uri="{FF2B5EF4-FFF2-40B4-BE49-F238E27FC236}">
                <a16:creationId xmlns:a16="http://schemas.microsoft.com/office/drawing/2014/main" id="{7E667E8E-BFB5-2634-F098-BC794B67CD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7" y="568"/>
            <a:ext cx="2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0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180" name="Text Box 156">
            <a:extLst>
              <a:ext uri="{FF2B5EF4-FFF2-40B4-BE49-F238E27FC236}">
                <a16:creationId xmlns:a16="http://schemas.microsoft.com/office/drawing/2014/main" id="{C86105E0-414A-3697-9782-32FF4BF124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" y="766"/>
            <a:ext cx="57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Arc Length</a:t>
            </a:r>
          </a:p>
        </xdr:txBody>
      </xdr:sp>
      <xdr:sp macro="" textlink="">
        <xdr:nvSpPr>
          <xdr:cNvPr id="1181" name="Text Box 157">
            <a:extLst>
              <a:ext uri="{FF2B5EF4-FFF2-40B4-BE49-F238E27FC236}">
                <a16:creationId xmlns:a16="http://schemas.microsoft.com/office/drawing/2014/main" id="{6960AF34-3CFD-99B9-D601-10648E1202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676"/>
            <a:ext cx="5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 (min.)</a:t>
            </a:r>
          </a:p>
        </xdr:txBody>
      </xdr:sp>
      <xdr:sp macro="" textlink="">
        <xdr:nvSpPr>
          <xdr:cNvPr id="1367" name="Line 159">
            <a:extLst>
              <a:ext uri="{FF2B5EF4-FFF2-40B4-BE49-F238E27FC236}">
                <a16:creationId xmlns:a16="http://schemas.microsoft.com/office/drawing/2014/main" id="{E1BDD4F8-B788-542E-AFCA-56A7E927426B}"/>
              </a:ext>
            </a:extLst>
          </xdr:cNvPr>
          <xdr:cNvSpPr>
            <a:spLocks noChangeShapeType="1"/>
          </xdr:cNvSpPr>
        </xdr:nvSpPr>
        <xdr:spPr bwMode="auto">
          <a:xfrm flipV="1">
            <a:off x="685" y="568"/>
            <a:ext cx="0" cy="10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" name="Text Box 160">
            <a:extLst>
              <a:ext uri="{FF2B5EF4-FFF2-40B4-BE49-F238E27FC236}">
                <a16:creationId xmlns:a16="http://schemas.microsoft.com/office/drawing/2014/main" id="{713FA5BD-E7F1-8FC2-4373-8A5D0B0EE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4" y="606"/>
            <a:ext cx="2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185" name="Text Box 161">
            <a:extLst>
              <a:ext uri="{FF2B5EF4-FFF2-40B4-BE49-F238E27FC236}">
                <a16:creationId xmlns:a16="http://schemas.microsoft.com/office/drawing/2014/main" id="{F5DCF30C-A555-BDB6-0552-F37B2ED79E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724"/>
            <a:ext cx="24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370" name="Line 162">
            <a:extLst>
              <a:ext uri="{FF2B5EF4-FFF2-40B4-BE49-F238E27FC236}">
                <a16:creationId xmlns:a16="http://schemas.microsoft.com/office/drawing/2014/main" id="{618982E1-12A9-2A5F-022E-F8CD957EA561}"/>
              </a:ext>
            </a:extLst>
          </xdr:cNvPr>
          <xdr:cNvSpPr>
            <a:spLocks noChangeShapeType="1"/>
          </xdr:cNvSpPr>
        </xdr:nvSpPr>
        <xdr:spPr bwMode="auto">
          <a:xfrm flipV="1">
            <a:off x="595" y="709"/>
            <a:ext cx="0" cy="5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0" name="Rectangle 166">
            <a:extLst>
              <a:ext uri="{FF2B5EF4-FFF2-40B4-BE49-F238E27FC236}">
                <a16:creationId xmlns:a16="http://schemas.microsoft.com/office/drawing/2014/main" id="{CE98BD17-EEB7-FC50-ACBE-2F422901B1F6}"/>
              </a:ext>
            </a:extLst>
          </xdr:cNvPr>
          <xdr:cNvSpPr>
            <a:spLocks noChangeArrowheads="1"/>
          </xdr:cNvSpPr>
        </xdr:nvSpPr>
        <xdr:spPr bwMode="auto">
          <a:xfrm>
            <a:off x="595" y="815"/>
            <a:ext cx="104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Pipe Detail</a:t>
            </a:r>
          </a:p>
        </xdr:txBody>
      </xdr:sp>
    </xdr:grpSp>
    <xdr:clientData/>
  </xdr:twoCellAnchor>
  <xdr:twoCellAnchor>
    <xdr:from>
      <xdr:col>13</xdr:col>
      <xdr:colOff>106680</xdr:colOff>
      <xdr:row>19</xdr:row>
      <xdr:rowOff>30480</xdr:rowOff>
    </xdr:from>
    <xdr:to>
      <xdr:col>19</xdr:col>
      <xdr:colOff>0</xdr:colOff>
      <xdr:row>38</xdr:row>
      <xdr:rowOff>60960</xdr:rowOff>
    </xdr:to>
    <xdr:grpSp>
      <xdr:nvGrpSpPr>
        <xdr:cNvPr id="1318" name="Group 173">
          <a:extLst>
            <a:ext uri="{FF2B5EF4-FFF2-40B4-BE49-F238E27FC236}">
              <a16:creationId xmlns:a16="http://schemas.microsoft.com/office/drawing/2014/main" id="{082E21AD-9654-2D8E-E2CC-A6C040643D83}"/>
            </a:ext>
          </a:extLst>
        </xdr:cNvPr>
        <xdr:cNvGrpSpPr>
          <a:grpSpLocks/>
        </xdr:cNvGrpSpPr>
      </xdr:nvGrpSpPr>
      <xdr:grpSpPr bwMode="auto">
        <a:xfrm>
          <a:off x="10460355" y="4907280"/>
          <a:ext cx="3550920" cy="3268980"/>
          <a:chOff x="778" y="514"/>
          <a:chExt cx="373" cy="343"/>
        </a:xfrm>
      </xdr:grpSpPr>
      <xdr:sp macro="" textlink="">
        <xdr:nvSpPr>
          <xdr:cNvPr id="1076" name="Text Box 52">
            <a:extLst>
              <a:ext uri="{FF2B5EF4-FFF2-40B4-BE49-F238E27FC236}">
                <a16:creationId xmlns:a16="http://schemas.microsoft.com/office/drawing/2014/main" id="{FEB23687-0866-7DF0-EEC6-AC2968398A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" y="701"/>
            <a:ext cx="31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320" name="AutoShape 4">
            <a:extLst>
              <a:ext uri="{FF2B5EF4-FFF2-40B4-BE49-F238E27FC236}">
                <a16:creationId xmlns:a16="http://schemas.microsoft.com/office/drawing/2014/main" id="{AEB4D8AD-36BB-E446-251E-6766D2AD2752}"/>
              </a:ext>
            </a:extLst>
          </xdr:cNvPr>
          <xdr:cNvSpPr>
            <a:spLocks noChangeArrowheads="1"/>
          </xdr:cNvSpPr>
        </xdr:nvSpPr>
        <xdr:spPr bwMode="auto">
          <a:xfrm>
            <a:off x="882" y="527"/>
            <a:ext cx="159" cy="274"/>
          </a:xfrm>
          <a:prstGeom prst="can">
            <a:avLst>
              <a:gd name="adj" fmla="val 4308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21" name="Line 47">
            <a:extLst>
              <a:ext uri="{FF2B5EF4-FFF2-40B4-BE49-F238E27FC236}">
                <a16:creationId xmlns:a16="http://schemas.microsoft.com/office/drawing/2014/main" id="{F88829FD-7F52-A2AA-E962-CE7F2ACE2B6B}"/>
              </a:ext>
            </a:extLst>
          </xdr:cNvPr>
          <xdr:cNvSpPr>
            <a:spLocks noChangeShapeType="1"/>
          </xdr:cNvSpPr>
        </xdr:nvSpPr>
        <xdr:spPr bwMode="auto">
          <a:xfrm>
            <a:off x="797" y="683"/>
            <a:ext cx="16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2" name="Text Box 48">
            <a:extLst>
              <a:ext uri="{FF2B5EF4-FFF2-40B4-BE49-F238E27FC236}">
                <a16:creationId xmlns:a16="http://schemas.microsoft.com/office/drawing/2014/main" id="{084C2DC4-0EB1-C741-AD7B-F928D4E12C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8" y="697"/>
            <a:ext cx="31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en-US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323" name="Line 51">
            <a:extLst>
              <a:ext uri="{FF2B5EF4-FFF2-40B4-BE49-F238E27FC236}">
                <a16:creationId xmlns:a16="http://schemas.microsoft.com/office/drawing/2014/main" id="{1C68BA1A-E4DA-7CAE-C04E-D63D76709F06}"/>
              </a:ext>
            </a:extLst>
          </xdr:cNvPr>
          <xdr:cNvSpPr>
            <a:spLocks noChangeShapeType="1"/>
          </xdr:cNvSpPr>
        </xdr:nvSpPr>
        <xdr:spPr bwMode="auto">
          <a:xfrm flipV="1">
            <a:off x="1112" y="683"/>
            <a:ext cx="13" cy="5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8" name="Text Box 54">
            <a:extLst>
              <a:ext uri="{FF2B5EF4-FFF2-40B4-BE49-F238E27FC236}">
                <a16:creationId xmlns:a16="http://schemas.microsoft.com/office/drawing/2014/main" id="{AB555876-3D55-E869-75C8-E876BBFF54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3" y="673"/>
            <a:ext cx="2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</xdr:txBody>
      </xdr:sp>
      <xdr:sp macro="" textlink="">
        <xdr:nvSpPr>
          <xdr:cNvPr id="1325" name="Oval 55">
            <a:extLst>
              <a:ext uri="{FF2B5EF4-FFF2-40B4-BE49-F238E27FC236}">
                <a16:creationId xmlns:a16="http://schemas.microsoft.com/office/drawing/2014/main" id="{48EAD030-45DB-98A5-E084-865084CFA29B}"/>
              </a:ext>
            </a:extLst>
          </xdr:cNvPr>
          <xdr:cNvSpPr>
            <a:spLocks noChangeArrowheads="1"/>
          </xdr:cNvSpPr>
        </xdr:nvSpPr>
        <xdr:spPr bwMode="auto">
          <a:xfrm>
            <a:off x="892" y="534"/>
            <a:ext cx="139" cy="5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1326" name="Line 56">
            <a:extLst>
              <a:ext uri="{FF2B5EF4-FFF2-40B4-BE49-F238E27FC236}">
                <a16:creationId xmlns:a16="http://schemas.microsoft.com/office/drawing/2014/main" id="{61C54B43-A0BD-C4E6-E95B-D50E75EFF042}"/>
              </a:ext>
            </a:extLst>
          </xdr:cNvPr>
          <xdr:cNvSpPr>
            <a:spLocks noChangeShapeType="1"/>
          </xdr:cNvSpPr>
        </xdr:nvSpPr>
        <xdr:spPr bwMode="auto">
          <a:xfrm flipH="1">
            <a:off x="911" y="558"/>
            <a:ext cx="48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1" name="Text Box 57">
            <a:extLst>
              <a:ext uri="{FF2B5EF4-FFF2-40B4-BE49-F238E27FC236}">
                <a16:creationId xmlns:a16="http://schemas.microsoft.com/office/drawing/2014/main" id="{3D27D8C7-C478-7A77-29CB-5BF1543D47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9" y="545"/>
            <a:ext cx="1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</xdr:txBody>
      </xdr:sp>
      <xdr:sp macro="" textlink="">
        <xdr:nvSpPr>
          <xdr:cNvPr id="1328" name="Oval 67">
            <a:extLst>
              <a:ext uri="{FF2B5EF4-FFF2-40B4-BE49-F238E27FC236}">
                <a16:creationId xmlns:a16="http://schemas.microsoft.com/office/drawing/2014/main" id="{C48C6BDC-5445-72C0-E8A3-8F1DB73ADA01}"/>
              </a:ext>
            </a:extLst>
          </xdr:cNvPr>
          <xdr:cNvSpPr>
            <a:spLocks noChangeArrowheads="1"/>
          </xdr:cNvSpPr>
        </xdr:nvSpPr>
        <xdr:spPr bwMode="auto">
          <a:xfrm rot="9900000">
            <a:off x="892" y="637"/>
            <a:ext cx="38" cy="90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29" name="AutoShape 8">
            <a:extLst>
              <a:ext uri="{FF2B5EF4-FFF2-40B4-BE49-F238E27FC236}">
                <a16:creationId xmlns:a16="http://schemas.microsoft.com/office/drawing/2014/main" id="{C66D7CAB-0A1E-B18E-183E-D2B4A4AB1718}"/>
              </a:ext>
            </a:extLst>
          </xdr:cNvPr>
          <xdr:cNvSpPr>
            <a:spLocks noChangeArrowheads="1"/>
          </xdr:cNvSpPr>
        </xdr:nvSpPr>
        <xdr:spPr bwMode="auto">
          <a:xfrm rot="-6300000">
            <a:off x="836" y="633"/>
            <a:ext cx="74" cy="118"/>
          </a:xfrm>
          <a:prstGeom prst="can">
            <a:avLst>
              <a:gd name="adj" fmla="val 39865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30" name="Oval 68">
            <a:extLst>
              <a:ext uri="{FF2B5EF4-FFF2-40B4-BE49-F238E27FC236}">
                <a16:creationId xmlns:a16="http://schemas.microsoft.com/office/drawing/2014/main" id="{874167B2-DE15-4229-8F33-4ED96D2D017C}"/>
              </a:ext>
            </a:extLst>
          </xdr:cNvPr>
          <xdr:cNvSpPr>
            <a:spLocks noChangeArrowheads="1"/>
          </xdr:cNvSpPr>
        </xdr:nvSpPr>
        <xdr:spPr bwMode="auto">
          <a:xfrm rot="900000">
            <a:off x="992" y="637"/>
            <a:ext cx="38" cy="90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31" name="AutoShape 5">
            <a:extLst>
              <a:ext uri="{FF2B5EF4-FFF2-40B4-BE49-F238E27FC236}">
                <a16:creationId xmlns:a16="http://schemas.microsoft.com/office/drawing/2014/main" id="{A9A0613A-FBBB-46B8-4C4F-5D251C2589F9}"/>
              </a:ext>
            </a:extLst>
          </xdr:cNvPr>
          <xdr:cNvSpPr>
            <a:spLocks noChangeArrowheads="1"/>
          </xdr:cNvSpPr>
        </xdr:nvSpPr>
        <xdr:spPr bwMode="auto">
          <a:xfrm rot="6300000">
            <a:off x="1012" y="634"/>
            <a:ext cx="74" cy="118"/>
          </a:xfrm>
          <a:prstGeom prst="can">
            <a:avLst>
              <a:gd name="adj" fmla="val 39865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32" name="Oval 43">
            <a:extLst>
              <a:ext uri="{FF2B5EF4-FFF2-40B4-BE49-F238E27FC236}">
                <a16:creationId xmlns:a16="http://schemas.microsoft.com/office/drawing/2014/main" id="{B8887E4D-1560-C357-8900-4FFE97B5EA87}"/>
              </a:ext>
            </a:extLst>
          </xdr:cNvPr>
          <xdr:cNvSpPr>
            <a:spLocks noChangeArrowheads="1"/>
          </xdr:cNvSpPr>
        </xdr:nvSpPr>
        <xdr:spPr bwMode="auto">
          <a:xfrm rot="900000">
            <a:off x="1082" y="675"/>
            <a:ext cx="19" cy="5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33" name="Line 49">
            <a:extLst>
              <a:ext uri="{FF2B5EF4-FFF2-40B4-BE49-F238E27FC236}">
                <a16:creationId xmlns:a16="http://schemas.microsoft.com/office/drawing/2014/main" id="{139C4C6C-9B09-993A-1CFD-E873950DDFD2}"/>
              </a:ext>
            </a:extLst>
          </xdr:cNvPr>
          <xdr:cNvSpPr>
            <a:spLocks noChangeShapeType="1"/>
          </xdr:cNvSpPr>
        </xdr:nvSpPr>
        <xdr:spPr bwMode="auto">
          <a:xfrm rot="900000">
            <a:off x="1103" y="680"/>
            <a:ext cx="3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4" name="Line 50">
            <a:extLst>
              <a:ext uri="{FF2B5EF4-FFF2-40B4-BE49-F238E27FC236}">
                <a16:creationId xmlns:a16="http://schemas.microsoft.com/office/drawing/2014/main" id="{5B557007-394A-21FF-D059-9A40E037BCDC}"/>
              </a:ext>
            </a:extLst>
          </xdr:cNvPr>
          <xdr:cNvSpPr>
            <a:spLocks noChangeShapeType="1"/>
          </xdr:cNvSpPr>
        </xdr:nvSpPr>
        <xdr:spPr bwMode="auto">
          <a:xfrm rot="900000">
            <a:off x="1089" y="735"/>
            <a:ext cx="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5" name="Oval 42">
            <a:extLst>
              <a:ext uri="{FF2B5EF4-FFF2-40B4-BE49-F238E27FC236}">
                <a16:creationId xmlns:a16="http://schemas.microsoft.com/office/drawing/2014/main" id="{56ABDD47-31B2-8D56-3694-AF62497EBC81}"/>
              </a:ext>
            </a:extLst>
          </xdr:cNvPr>
          <xdr:cNvSpPr>
            <a:spLocks noChangeArrowheads="1"/>
          </xdr:cNvSpPr>
        </xdr:nvSpPr>
        <xdr:spPr bwMode="auto">
          <a:xfrm rot="9900000">
            <a:off x="820" y="674"/>
            <a:ext cx="20" cy="5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36" name="Line 45">
            <a:extLst>
              <a:ext uri="{FF2B5EF4-FFF2-40B4-BE49-F238E27FC236}">
                <a16:creationId xmlns:a16="http://schemas.microsoft.com/office/drawing/2014/main" id="{47971D0D-5C08-9820-92C3-AC27CBB7997D}"/>
              </a:ext>
            </a:extLst>
          </xdr:cNvPr>
          <xdr:cNvSpPr>
            <a:spLocks noChangeShapeType="1"/>
          </xdr:cNvSpPr>
        </xdr:nvSpPr>
        <xdr:spPr bwMode="auto">
          <a:xfrm rot="9900000" flipH="1">
            <a:off x="790" y="680"/>
            <a:ext cx="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" name="Line 46">
            <a:extLst>
              <a:ext uri="{FF2B5EF4-FFF2-40B4-BE49-F238E27FC236}">
                <a16:creationId xmlns:a16="http://schemas.microsoft.com/office/drawing/2014/main" id="{83F9618C-C236-F788-CB63-D4FFA45B8D68}"/>
              </a:ext>
            </a:extLst>
          </xdr:cNvPr>
          <xdr:cNvSpPr>
            <a:spLocks noChangeShapeType="1"/>
          </xdr:cNvSpPr>
        </xdr:nvSpPr>
        <xdr:spPr bwMode="auto">
          <a:xfrm rot="9900000" flipH="1">
            <a:off x="807" y="735"/>
            <a:ext cx="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8" name="Line 69">
            <a:extLst>
              <a:ext uri="{FF2B5EF4-FFF2-40B4-BE49-F238E27FC236}">
                <a16:creationId xmlns:a16="http://schemas.microsoft.com/office/drawing/2014/main" id="{2A273529-384F-CA2C-F312-01D872833C4E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1016" y="630"/>
            <a:ext cx="4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9" name="Line 70">
            <a:extLst>
              <a:ext uri="{FF2B5EF4-FFF2-40B4-BE49-F238E27FC236}">
                <a16:creationId xmlns:a16="http://schemas.microsoft.com/office/drawing/2014/main" id="{6AA64AC2-B7E6-333F-C08D-F2A00B47A9CE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1017" y="641"/>
            <a:ext cx="50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0" name="Line 71">
            <a:extLst>
              <a:ext uri="{FF2B5EF4-FFF2-40B4-BE49-F238E27FC236}">
                <a16:creationId xmlns:a16="http://schemas.microsoft.com/office/drawing/2014/main" id="{5EA4D9B0-D8EC-C21F-CCA6-FD5C6F7E3A8F}"/>
              </a:ext>
            </a:extLst>
          </xdr:cNvPr>
          <xdr:cNvSpPr>
            <a:spLocks noChangeShapeType="1"/>
          </xdr:cNvSpPr>
        </xdr:nvSpPr>
        <xdr:spPr bwMode="auto">
          <a:xfrm>
            <a:off x="1056" y="606"/>
            <a:ext cx="1" cy="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1" name="Line 72">
            <a:extLst>
              <a:ext uri="{FF2B5EF4-FFF2-40B4-BE49-F238E27FC236}">
                <a16:creationId xmlns:a16="http://schemas.microsoft.com/office/drawing/2014/main" id="{3D785188-78AF-E0E1-5A22-8DD069CEC89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57" y="635"/>
            <a:ext cx="1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7" name="Text Box 73">
            <a:extLst>
              <a:ext uri="{FF2B5EF4-FFF2-40B4-BE49-F238E27FC236}">
                <a16:creationId xmlns:a16="http://schemas.microsoft.com/office/drawing/2014/main" id="{965CBA9E-3CB1-C534-C5DC-75403CA1DB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" y="612"/>
            <a:ext cx="27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</xdr:txBody>
      </xdr:sp>
      <xdr:sp macro="" textlink="">
        <xdr:nvSpPr>
          <xdr:cNvPr id="1343" name="Line 93">
            <a:extLst>
              <a:ext uri="{FF2B5EF4-FFF2-40B4-BE49-F238E27FC236}">
                <a16:creationId xmlns:a16="http://schemas.microsoft.com/office/drawing/2014/main" id="{BB859E4C-A890-E9FB-B736-3FD9335C04B4}"/>
              </a:ext>
            </a:extLst>
          </xdr:cNvPr>
          <xdr:cNvSpPr>
            <a:spLocks noChangeShapeType="1"/>
          </xdr:cNvSpPr>
        </xdr:nvSpPr>
        <xdr:spPr bwMode="auto">
          <a:xfrm rot="20400000" flipH="1">
            <a:off x="1029" y="539"/>
            <a:ext cx="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4" name="Line 94">
            <a:extLst>
              <a:ext uri="{FF2B5EF4-FFF2-40B4-BE49-F238E27FC236}">
                <a16:creationId xmlns:a16="http://schemas.microsoft.com/office/drawing/2014/main" id="{EA10D8F6-0D19-7E0D-00E0-020D62F7410C}"/>
              </a:ext>
            </a:extLst>
          </xdr:cNvPr>
          <xdr:cNvSpPr>
            <a:spLocks noChangeShapeType="1"/>
          </xdr:cNvSpPr>
        </xdr:nvSpPr>
        <xdr:spPr bwMode="auto">
          <a:xfrm rot="20400000" flipH="1">
            <a:off x="997" y="551"/>
            <a:ext cx="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9" name="Text Box 95">
            <a:extLst>
              <a:ext uri="{FF2B5EF4-FFF2-40B4-BE49-F238E27FC236}">
                <a16:creationId xmlns:a16="http://schemas.microsoft.com/office/drawing/2014/main" id="{13BF4AA4-3C3A-6008-8D16-E06B160EC9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4" y="514"/>
            <a:ext cx="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  <xdr:sp macro="" textlink="">
        <xdr:nvSpPr>
          <xdr:cNvPr id="1154" name="Text Box 130">
            <a:extLst>
              <a:ext uri="{FF2B5EF4-FFF2-40B4-BE49-F238E27FC236}">
                <a16:creationId xmlns:a16="http://schemas.microsoft.com/office/drawing/2014/main" id="{B4FE2B5F-E14F-631C-C54C-142C839E6F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4" y="814"/>
            <a:ext cx="207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Pipes entering catch basin at similar elevations</a:t>
            </a:r>
          </a:p>
        </xdr:txBody>
      </xdr:sp>
      <xdr:sp macro="" textlink="">
        <xdr:nvSpPr>
          <xdr:cNvPr id="1347" name="Arc 53">
            <a:extLst>
              <a:ext uri="{FF2B5EF4-FFF2-40B4-BE49-F238E27FC236}">
                <a16:creationId xmlns:a16="http://schemas.microsoft.com/office/drawing/2014/main" id="{093CD6B3-1510-6BAC-F5AF-BDE951D9151C}"/>
              </a:ext>
            </a:extLst>
          </xdr:cNvPr>
          <xdr:cNvSpPr>
            <a:spLocks/>
          </xdr:cNvSpPr>
        </xdr:nvSpPr>
        <xdr:spPr bwMode="auto">
          <a:xfrm rot="240000" flipV="1">
            <a:off x="933" y="687"/>
            <a:ext cx="58" cy="9"/>
          </a:xfrm>
          <a:custGeom>
            <a:avLst/>
            <a:gdLst>
              <a:gd name="T0" fmla="*/ 0 w 22293"/>
              <a:gd name="T1" fmla="*/ 0 h 21600"/>
              <a:gd name="T2" fmla="*/ 0 w 22293"/>
              <a:gd name="T3" fmla="*/ 0 h 21600"/>
              <a:gd name="T4" fmla="*/ 0 w 22293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2293" h="21600" fill="none" extrusionOk="0">
                <a:moveTo>
                  <a:pt x="-1" y="272"/>
                </a:moveTo>
                <a:cubicBezTo>
                  <a:pt x="1131" y="91"/>
                  <a:pt x="2275" y="0"/>
                  <a:pt x="3421" y="0"/>
                </a:cubicBezTo>
                <a:cubicBezTo>
                  <a:pt x="11258" y="0"/>
                  <a:pt x="18480" y="4245"/>
                  <a:pt x="22293" y="11092"/>
                </a:cubicBezTo>
              </a:path>
              <a:path w="22293" h="21600" stroke="0" extrusionOk="0">
                <a:moveTo>
                  <a:pt x="-1" y="272"/>
                </a:moveTo>
                <a:cubicBezTo>
                  <a:pt x="1131" y="91"/>
                  <a:pt x="2275" y="0"/>
                  <a:pt x="3421" y="0"/>
                </a:cubicBezTo>
                <a:cubicBezTo>
                  <a:pt x="11258" y="0"/>
                  <a:pt x="18480" y="4245"/>
                  <a:pt x="22293" y="11092"/>
                </a:cubicBezTo>
                <a:lnTo>
                  <a:pt x="3421" y="21600"/>
                </a:lnTo>
                <a:lnTo>
                  <a:pt x="-1" y="272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76200</xdr:colOff>
      <xdr:row>32</xdr:row>
      <xdr:rowOff>0</xdr:rowOff>
    </xdr:to>
    <xdr:grpSp>
      <xdr:nvGrpSpPr>
        <xdr:cNvPr id="2057" name="Group 4">
          <a:extLst>
            <a:ext uri="{FF2B5EF4-FFF2-40B4-BE49-F238E27FC236}">
              <a16:creationId xmlns:a16="http://schemas.microsoft.com/office/drawing/2014/main" id="{E8084A44-F533-B5E2-D7A3-E7BA441DADC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8001000" cy="5181600"/>
          <a:chOff x="0" y="0"/>
          <a:chExt cx="840" cy="544"/>
        </a:xfrm>
      </xdr:grpSpPr>
      <xdr:sp macro="" textlink="">
        <xdr:nvSpPr>
          <xdr:cNvPr id="2058" name="AutoShape 3">
            <a:extLst>
              <a:ext uri="{FF2B5EF4-FFF2-40B4-BE49-F238E27FC236}">
                <a16:creationId xmlns:a16="http://schemas.microsoft.com/office/drawing/2014/main" id="{D05736B0-22DE-DC4E-B7AA-127946008A1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840" cy="54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pic>
        <xdr:nvPicPr>
          <xdr:cNvPr id="2059" name="Picture 5">
            <a:extLst>
              <a:ext uri="{FF2B5EF4-FFF2-40B4-BE49-F238E27FC236}">
                <a16:creationId xmlns:a16="http://schemas.microsoft.com/office/drawing/2014/main" id="{C08282A7-DAF3-4875-B5CE-8225E75F0A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40" cy="5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11</xdr:row>
      <xdr:rowOff>0</xdr:rowOff>
    </xdr:from>
    <xdr:to>
      <xdr:col>11</xdr:col>
      <xdr:colOff>190500</xdr:colOff>
      <xdr:row>48</xdr:row>
      <xdr:rowOff>91440</xdr:rowOff>
    </xdr:to>
    <xdr:pic>
      <xdr:nvPicPr>
        <xdr:cNvPr id="3077" name="Picture 1">
          <a:extLst>
            <a:ext uri="{FF2B5EF4-FFF2-40B4-BE49-F238E27FC236}">
              <a16:creationId xmlns:a16="http://schemas.microsoft.com/office/drawing/2014/main" id="{CCFF58C4-8E3C-4931-B651-DEFAA0377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44040"/>
          <a:ext cx="3558540" cy="6294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45720</xdr:colOff>
      <xdr:row>14</xdr:row>
      <xdr:rowOff>30480</xdr:rowOff>
    </xdr:from>
    <xdr:to>
      <xdr:col>14</xdr:col>
      <xdr:colOff>419100</xdr:colOff>
      <xdr:row>17</xdr:row>
      <xdr:rowOff>144780</xdr:rowOff>
    </xdr:to>
    <xdr:pic>
      <xdr:nvPicPr>
        <xdr:cNvPr id="3078" name="Picture 2">
          <a:extLst>
            <a:ext uri="{FF2B5EF4-FFF2-40B4-BE49-F238E27FC236}">
              <a16:creationId xmlns:a16="http://schemas.microsoft.com/office/drawing/2014/main" id="{FBE13A17-008A-4A30-4C2B-054751203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377440"/>
          <a:ext cx="13030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8B473-CE0E-40B9-8BDE-7C3C63A6C9E3}">
  <dimension ref="A1:I39"/>
  <sheetViews>
    <sheetView tabSelected="1" workbookViewId="0">
      <selection activeCell="B3" sqref="B3"/>
    </sheetView>
  </sheetViews>
  <sheetFormatPr defaultRowHeight="12.75" x14ac:dyDescent="0.2"/>
  <cols>
    <col min="1" max="1" width="38" style="2" bestFit="1" customWidth="1"/>
    <col min="2" max="5" width="10.7109375" customWidth="1"/>
    <col min="6" max="6" width="5.7109375" customWidth="1"/>
    <col min="7" max="9" width="10.7109375" customWidth="1"/>
  </cols>
  <sheetData>
    <row r="1" spans="1:9" ht="20.100000000000001" customHeight="1" x14ac:dyDescent="0.2">
      <c r="A1" s="13" t="s">
        <v>9</v>
      </c>
      <c r="B1" s="18" t="s">
        <v>11</v>
      </c>
    </row>
    <row r="2" spans="1:9" ht="20.100000000000001" customHeight="1" x14ac:dyDescent="0.2">
      <c r="A2" s="6" t="s">
        <v>10</v>
      </c>
      <c r="B2" s="19" t="s">
        <v>12</v>
      </c>
    </row>
    <row r="3" spans="1:9" ht="20.100000000000001" customHeight="1" x14ac:dyDescent="0.2">
      <c r="A3" s="6" t="s">
        <v>18</v>
      </c>
      <c r="B3" s="20">
        <v>55</v>
      </c>
      <c r="E3" s="6"/>
      <c r="F3" s="20"/>
    </row>
    <row r="4" spans="1:9" ht="20.100000000000001" customHeight="1" x14ac:dyDescent="0.2">
      <c r="A4" s="6" t="s">
        <v>19</v>
      </c>
      <c r="B4" s="34">
        <v>50</v>
      </c>
      <c r="E4" s="6"/>
      <c r="F4" s="20"/>
    </row>
    <row r="5" spans="1:9" ht="20.100000000000001" customHeight="1" x14ac:dyDescent="0.2">
      <c r="A5" s="6" t="s">
        <v>20</v>
      </c>
      <c r="B5" s="35">
        <v>47</v>
      </c>
      <c r="E5" s="6"/>
      <c r="F5" s="20"/>
    </row>
    <row r="6" spans="1:9" ht="12" customHeight="1" thickBot="1" x14ac:dyDescent="0.25">
      <c r="A6" s="6"/>
    </row>
    <row r="7" spans="1:9" ht="30" customHeight="1" thickBot="1" x14ac:dyDescent="0.25">
      <c r="B7" s="5" t="s">
        <v>1</v>
      </c>
      <c r="C7" s="3" t="s">
        <v>3</v>
      </c>
      <c r="D7" s="3" t="s">
        <v>6</v>
      </c>
      <c r="E7" s="3" t="s">
        <v>7</v>
      </c>
    </row>
    <row r="8" spans="1:9" s="7" customFormat="1" ht="20.100000000000001" customHeight="1" x14ac:dyDescent="0.2">
      <c r="A8" s="6" t="s">
        <v>4</v>
      </c>
      <c r="B8" s="11">
        <v>12</v>
      </c>
      <c r="C8" s="12">
        <f>HLOOKUP(B8,'tables &amp; formulas'!A2:M3,2,FALSE)</f>
        <v>19</v>
      </c>
      <c r="D8" s="12">
        <f>B8+3+2</f>
        <v>17</v>
      </c>
      <c r="E8" s="16">
        <f>HLOOKUP(B8,'tables &amp; formulas'!A6:G7,2,FALSE)</f>
        <v>17.5</v>
      </c>
    </row>
    <row r="9" spans="1:9" s="7" customFormat="1" ht="20.100000000000001" customHeight="1" thickBot="1" x14ac:dyDescent="0.25">
      <c r="A9" s="6" t="s">
        <v>8</v>
      </c>
      <c r="B9" s="9">
        <v>36</v>
      </c>
      <c r="C9" s="10">
        <f>HLOOKUP(B9,'tables &amp; formulas'!A2:M3,2,FALSE)</f>
        <v>47</v>
      </c>
      <c r="D9" s="10">
        <f>B9+3+2</f>
        <v>41</v>
      </c>
      <c r="E9" s="17">
        <f>HLOOKUP(B9,'tables &amp; formulas'!A6:G7,2,FALSE)</f>
        <v>45</v>
      </c>
    </row>
    <row r="10" spans="1:9" ht="20.100000000000001" customHeight="1" thickBot="1" x14ac:dyDescent="0.25">
      <c r="A10" s="1"/>
      <c r="D10" s="36" t="s">
        <v>23</v>
      </c>
      <c r="H10" s="36" t="s">
        <v>24</v>
      </c>
    </row>
    <row r="11" spans="1:9" ht="30" customHeight="1" thickBot="1" x14ac:dyDescent="0.25">
      <c r="A11" s="1"/>
      <c r="C11" s="37" t="s">
        <v>21</v>
      </c>
      <c r="D11" s="38"/>
      <c r="E11" s="39"/>
      <c r="F11" s="8"/>
      <c r="G11" s="37" t="s">
        <v>22</v>
      </c>
      <c r="H11" s="38"/>
      <c r="I11" s="39"/>
    </row>
    <row r="12" spans="1:9" ht="20.100000000000001" customHeight="1" thickBot="1" x14ac:dyDescent="0.25">
      <c r="C12" s="4" t="s">
        <v>0</v>
      </c>
      <c r="D12" s="4" t="s">
        <v>5</v>
      </c>
      <c r="E12" s="5" t="s">
        <v>2</v>
      </c>
      <c r="G12" s="4" t="s">
        <v>0</v>
      </c>
      <c r="H12" s="4" t="s">
        <v>5</v>
      </c>
      <c r="I12" s="5" t="s">
        <v>2</v>
      </c>
    </row>
    <row r="13" spans="1:9" ht="20.100000000000001" customHeight="1" x14ac:dyDescent="0.2">
      <c r="A13" s="6" t="s">
        <v>25</v>
      </c>
      <c r="C13" s="21" t="str">
        <f>IF(B8&gt;24," Can't Use",IF(B9&gt;24," Can't Use",DEGREES((SIN(C8/2/(24+4)))+(SIN(C9/2/(24+4))))+((8*180)/(3.1416*(24+4)))))</f>
        <v xml:space="preserve"> Can't Use</v>
      </c>
      <c r="D13" s="22" t="str">
        <f>IF(B8&gt;30," Can't Use",IF(B9&gt;30," Can't Use",DEGREES((SIN(D8/2/(24+4)))+(SIN(D9/2/(24+4))))+((8*180)/(3.1416*(24+4)))))</f>
        <v xml:space="preserve"> Can't Use</v>
      </c>
      <c r="E13" s="23" t="str">
        <f>IF(B8&gt;24," Can't Use",IF(B9&gt;24," Can't Use",DEGREES((SIN(E8/2/(24+4)))+(SIN(E9/2/(24+4))))+((8*180)/(3.1416*(24+4)))))</f>
        <v xml:space="preserve"> Can't Use</v>
      </c>
      <c r="G13" s="21" t="str">
        <f>IF(B8&gt;24," Can't Use",IF(B9&gt;24," Can't Use",IF(ABS(B4+B8/2/12)-(B5+B9/2/12)&gt;(C8/2/12+8/12+C9/2/12),"Any Angle",((SQRT(ABS((8/12+C8/2/12+C9/2/12)^2-((B4+B8/2/12)-(B5+B9/2/12))^2))*180)/(3.1416*((24+4)/12))))))</f>
        <v xml:space="preserve"> Can't Use</v>
      </c>
      <c r="H13" s="22" t="str">
        <f>IF(B8&gt;30," Can't Use",IF(B9&gt;30," Can't Use",IF(ABS(B4+B8/2/12)-(B5+B9/2/12)&gt;(D8/2/12+8/12+D9/2/12),"Any Angle",((SQRT(ABS((8/12+D8/2/12+D9/2/12)^2-((B4+B8/2/12)-(B5+B9/2/12))^2))*180)/(3.1416*((24+4)/12))))))</f>
        <v xml:space="preserve"> Can't Use</v>
      </c>
      <c r="I13" s="23" t="str">
        <f>IF(B8&gt;24," Can't Use",IF(B9&gt;24," Can't Use",IF(ABS(B4+B8/2/12)-(B5+B9/2/12)&gt;(E8/2/12+8/12+E9/2/12),"Any Angle",((SQRT(ABS((8/12+E8/2/12+E9/2/12)^2-((B4+B8/2/12)-(B5+B9/2/12))^2))*180)/(3.1416*((24+4)/12))))))</f>
        <v xml:space="preserve"> Can't Use</v>
      </c>
    </row>
    <row r="14" spans="1:9" ht="20.100000000000001" customHeight="1" x14ac:dyDescent="0.2">
      <c r="A14" s="6" t="s">
        <v>26</v>
      </c>
      <c r="C14" s="24" t="str">
        <f>IF(B8&gt;30," Can't Use",IF(B9&gt;30," Can't Use",DEGREES((SIN(C8/2/(27+4.5)))+(SIN(C9/2/(27+4.5))))+((8*180)/(3.1416*(27+4.5)))))</f>
        <v xml:space="preserve"> Can't Use</v>
      </c>
      <c r="D14" s="25">
        <f>IF(B8&gt;36," Can't Use",IF(B9&gt;36," Can't Use",DEGREES((SIN(D8/2/(27+4.5)))+(SIN(D9/2/(27+4.5))))+((8*180)/(3.1416*(27+4.5)))))</f>
        <v>64.535911503610436</v>
      </c>
      <c r="E14" s="26" t="str">
        <f>IF(B8&gt;30," Can't Use",IF(B9&gt;30," Can't Use",DEGREES((SIN(E8/2/(27+4.5)))+(SIN(E9/2/(27+4.5))))+((8*180)/(3.1416*(27+4.5)))))</f>
        <v xml:space="preserve"> Can't Use</v>
      </c>
      <c r="G14" s="24" t="str">
        <f>IF(B8&gt;30," Can't Use",IF(B9&gt;30," Can't Use",IF(ABS(B4+B8/2/12)-(B5+B9/2/12)&gt;(C8/2/12+8/12+C9/2/12),"Any Angle",((SQRT(ABS((8/12+C8/2/12+C9/2/12)^2-((B4+B8/2/12)-(B5+B9/2/12))^2))*180)/(3.1416*((27+4.5)/12))))))</f>
        <v xml:space="preserve"> Can't Use</v>
      </c>
      <c r="H14" s="25">
        <f>IF(B8&gt;36," Can't Use",IF(B9&gt;36," Can't Use",IF(ABS(B4+B8/2/12)-(B5+B9/2/12)&gt;(D8/2/12+8/12+D9/2/12),"Any Angle",((SQRT(ABS((8/12+D8/2/12+D9/2/12)^2-((B4+B8/2/12)-(B5+B9/2/12))^2))*180)/(3.1416*((27+4.5)/12))))))</f>
        <v>51.220953255224707</v>
      </c>
      <c r="I14" s="26" t="str">
        <f>IF(B8&gt;30," Can't Use",IF(B9&gt;30," Can't Use",IF(ABS(B4+B8/2/12)-(B5+B9/2/12)&gt;(E8/2/12+8/12+E9/2/12),"Any Angle",((SQRT(ABS((8/12+E8/2/12+E9/2/12)^2-((B4+B8/2/12)-(B5+B9/2/12))^2))*180)/(3.1416*((27+4.5)/12))))))</f>
        <v xml:space="preserve"> Can't Use</v>
      </c>
    </row>
    <row r="15" spans="1:9" ht="20.100000000000001" customHeight="1" x14ac:dyDescent="0.2">
      <c r="A15" s="6" t="s">
        <v>27</v>
      </c>
      <c r="C15" s="24">
        <f>IF(B8&gt;36," Can't Use",IF(B9&gt;36," Can't Use",DEGREES((SIN(C8/2/(30+5)))+(SIN(C9/2/(30+5))))+((8*180)/(3.1416*(30+5)))))</f>
        <v>64.101599777825982</v>
      </c>
      <c r="D15" s="25">
        <f>IF(B8&gt;42," Can't Use",IF(B9&gt;42," Can't Use",DEGREES((SIN(D8/2/(30+5)))+(SIN(D9/2/(30+5))))+((8*180)/(3.1416*(30+5)))))</f>
        <v>58.547265322269126</v>
      </c>
      <c r="E15" s="26">
        <f>IF(B8&gt;36," Can't Use",IF(B9&gt;36," Can't Use",DEGREES((SIN(E8/2/(30+5)))+(SIN(E9/2/(30+5))))+((8*180)/(3.1416*(30+5)))))</f>
        <v>61.619293607664069</v>
      </c>
      <c r="G15" s="24">
        <f>IF(B8&gt;36," Can't Use",IF(B9&gt;36," Can't Use",IF(ABS(B4+B8/2/12)-(B5+B9/2/12)&gt;(C8/2/12+8/12+C9/2/12),"Any Angle",((SQRT(ABS((8/12+C8/2/12+C9/2/12)^2-((B4+B8/2/12)-(B5+B9/2/12))^2))*180)/(3.1416*((30+5)/12))))))</f>
        <v>54.41701453212265</v>
      </c>
      <c r="H15" s="25">
        <f>IF(B8&gt;42," Can't Use",IF(B9&gt;42," Can't Use",IF(ABS(B4+B8/2/12)-(B5+B9/2/12)&gt;(D8/2/12+8/12+D9/2/12),"Any Angle",((SQRT(ABS((8/12+D8/2/12+D9/2/12)^2-((B4+B8/2/12)-(B5+B9/2/12))^2))*180)/(3.1416*((30+5)/12))))))</f>
        <v>46.098857929702234</v>
      </c>
      <c r="I15" s="26">
        <f>IF(B8&gt;36," Can't Use",IF(B9&gt;36," Can't Use",IF(ABS(B4+B8/2/12)-(B5+B9/2/12)&gt;(E8/2/12+8/12+E9/2/12),"Any Angle",((SQRT(ABS((8/12+E8/2/12+E9/2/12)^2-((B4+B8/2/12)-(B5+B9/2/12))^2))*180)/(3.1416*((30+5)/12))))))</f>
        <v>50.841547294633301</v>
      </c>
    </row>
    <row r="16" spans="1:9" ht="20.100000000000001" customHeight="1" x14ac:dyDescent="0.2">
      <c r="A16" s="6" t="s">
        <v>28</v>
      </c>
      <c r="C16" s="24">
        <f>IF(B8&gt;42," Can't Use",IF(B9&gt;42," Can't Use",DEGREES((SIN(C8/2/(36+6)))+(SIN(C9/2/(36+6))))+((12*180)/(3.1416*(36+6)))))</f>
        <v>59.631325850656239</v>
      </c>
      <c r="D16" s="25">
        <f>IF(B8&gt;54," Can't Use",IF(B9&gt;54," Can't Use",DEGREES((SIN(D8/2/(36+6)))+(SIN(D9/2/(36+6))))+((12*180)/(3.1416*(36+6)))))</f>
        <v>54.755300482624477</v>
      </c>
      <c r="E16" s="26">
        <f>IF(B8&gt;42," Can't Use",IF(B9&gt;42," Can't Use",DEGREES((SIN(E8/2/(36+6)))+(SIN(E9/2/(36+6))))+((12*180)/(3.1416*(36+6)))))</f>
        <v>57.467584577603944</v>
      </c>
      <c r="G16" s="24">
        <f>IF(B8&gt;42," Can't Use",IF(B9&gt;42," Can't Use",IF(ABS(B4+B8/2/12)-(B5+B9/2/12)&gt;(C8/2/12+8/12+C9/2/12),"Any Angle",((SQRT(ABS((12/12+C8/2/12+C9/2/12)^2-((B4+B8/2/12)-(B5+B9/2/12))^2))*180)/(3.1416*((36+6)/12))))))</f>
        <v>51.928588646388413</v>
      </c>
      <c r="H16" s="25">
        <f>IF(B8&gt;54," Can't Use",IF(B9&gt;54," Can't Use",IF(ABS(B4+B8/2/12)-(B5+B9/2/12)&gt;(D8/2/12+8/12+D9/2/12),"Any Angle",((SQRT(ABS((12/12+D8/2/12+D9/2/12)^2-((B4+B8/2/12)-(B5+B9/2/12))^2))*180)/(3.1416*((36+6)/12))))))</f>
        <v>45.347512110102208</v>
      </c>
      <c r="I16" s="26">
        <f>IF(B8&gt;42," Can't Use",IF(B9&gt;42," Can't Use",IF(ABS(B4+B8/2/12)-(B5+B9/2/12)&gt;(E8/2/12+8/12+E9/2/12),"Any Angle",((SQRT(ABS((12/12+E8/2/12+E9/2/12)^2-((B4+B8/2/12)-(B5+B9/2/12))^2))*180)/(3.1416*((36+6)/12))))))</f>
        <v>49.083309482248644</v>
      </c>
    </row>
    <row r="17" spans="1:9" ht="20.100000000000001" customHeight="1" x14ac:dyDescent="0.2">
      <c r="A17" s="6" t="s">
        <v>29</v>
      </c>
      <c r="C17" s="24">
        <f>IF(B8&gt;54," Can't Use",IF(B9&gt;54," Can't Use",DEGREES((SIN(C8/2/(42+8)))+(SIN(C9/2/(42+8))))+((12*180)/(3.1416*(42+8)))))</f>
        <v>50.520245284661435</v>
      </c>
      <c r="D17" s="25">
        <f>IF(B8&gt;60," Can't Use",IF(B9&gt;60," Can't Use",DEGREES((SIN(D8/2/(42+8)))+(SIN(D9/2/(42+8))))+((12*180)/(3.1416*(42+8)))))</f>
        <v>46.28302166512686</v>
      </c>
      <c r="E17" s="26">
        <f>IF(B8&gt;54," Can't Use",IF(B9&gt;54," Can't Use",DEGREES((SIN(E8/2/(42+8)))+(SIN(E9/2/(42+8))))+((12*180)/(3.1416*(42+8)))))</f>
        <v>48.648305728648729</v>
      </c>
      <c r="G17" s="24">
        <f>IF(B8&gt;54," Can't Use",IF(B9&gt;54," Can't Use",IF(ABS(B4+B8/2/12)-(B5+B9/2/12)&gt;(C8/2/12+8/12+C9/2/12),"Any Angle",((SQRT(ABS((12/12+C8/2/12+C9/2/12)^2-((B4+B8/2/12)-(B5+B9/2/12))^2))*180)/(3.1416*((42+8)/12))))))</f>
        <v>43.620014462966267</v>
      </c>
      <c r="H17" s="25">
        <f>IF(B8&gt;60," Can't Use",IF(B9&gt;60," Can't Use",IF(ABS(B4+B8/2/12)-(B5+B9/2/12)&gt;(D8/2/12+8/12+D9/2/12),"Any Angle",((SQRT(ABS((12/12+D8/2/12+D9/2/12)^2-((B4+B8/2/12)-(B5+B9/2/12))^2))*180)/(3.1416*((42+8)/12))))))</f>
        <v>38.091910172485854</v>
      </c>
      <c r="I17" s="26">
        <f>IF(B8&gt;54," Can't Use",IF(B9&gt;54," Can't Use",IF(ABS(B4+B8/2/12)-(B5+B9/2/12)&gt;(E8/2/12+8/12+E9/2/12),"Any Angle",((SQRT(ABS((12/12+E8/2/12+E9/2/12)^2-((B4+B8/2/12)-(B5+B9/2/12))^2))*180)/(3.1416*((42+8)/12))))))</f>
        <v>41.229979965088859</v>
      </c>
    </row>
    <row r="18" spans="1:9" ht="20.100000000000001" customHeight="1" thickBot="1" x14ac:dyDescent="0.25">
      <c r="A18" s="6" t="s">
        <v>30</v>
      </c>
      <c r="C18" s="27">
        <f>IF(B8&gt;60," Can't Use",IF(B9&gt;60," Can't Use",DEGREES((SIN(C8/2/(48+8)))+(SIN(C9/2/(48+8))))+((12*180)/(3.1416*(48+8)))))</f>
        <v>45.295171663679994</v>
      </c>
      <c r="D18" s="28">
        <f>IF(B8&gt;72," Can't Use",IF(B9&gt;72," Can't Use",DEGREES((SIN(D8/2/(48+8)))+(SIN(D9/2/(48+8))))+((12*180)/(3.1416*(48+8)))))</f>
        <v>41.44998455563266</v>
      </c>
      <c r="E18" s="29">
        <f>IF(B8&gt;60," Can't Use",IF(B9&gt;60," Can't Use",DEGREES((SIN(E8/2/(48+8)))+(SIN(E9/2/(48+8))))+((12*180)/(3.1416*(48+8)))))</f>
        <v>43.599949833165404</v>
      </c>
      <c r="G18" s="27">
        <f>IF(B8&gt;60," Can't Use",IF(B9&gt;60," Can't Use",IF(ABS(B4+B8/2/12)-(B5+B9/2/12)&gt;(C8/2/12+8/12+C9/2/12),"Any Angle",((SQRT(ABS((12/12+C8/2/12+C9/2/12)^2-((B4+B8/2/12)-(B5+B9/2/12))^2))*180)/(3.1416*((48+8)/12))))))</f>
        <v>38.946441484791308</v>
      </c>
      <c r="H18" s="28">
        <f>IF(B8&gt;72," Can't Use",IF(B9&gt;72," Can't Use",IF(ABS(B4+B8/2/12)-(B5+B9/2/12)&gt;(D8/2/12+8/12+D9/2/12),"Any Angle",((SQRT(ABS((12/12+D8/2/12+D9/2/12)^2-((B4+B8/2/12)-(B5+B9/2/12))^2))*180)/(3.1416*((48+8)/12))))))</f>
        <v>34.010634082576658</v>
      </c>
      <c r="I18" s="29">
        <f>IF(B8&gt;60," Can't Use",IF(B9&gt;60," Can't Use",IF(ABS(B4+B8/2/12)-(B5+B9/2/12)&gt;(E8/2/12+8/12+E9/2/12),"Any Angle",((SQRT(ABS((12/12+E8/2/12+E9/2/12)^2-((B4+B8/2/12)-(B5+B9/2/12))^2))*180)/(3.1416*((48+8)/12))))))</f>
        <v>36.812482111686478</v>
      </c>
    </row>
    <row r="19" spans="1:9" ht="20.100000000000001" customHeight="1" x14ac:dyDescent="0.2">
      <c r="A19" s="30"/>
      <c r="B19" s="32"/>
      <c r="C19" s="33"/>
      <c r="D19" s="33"/>
      <c r="E19" s="33"/>
    </row>
    <row r="20" spans="1:9" ht="20.100000000000001" customHeight="1" x14ac:dyDescent="0.2">
      <c r="A20" s="15" t="s">
        <v>17</v>
      </c>
      <c r="B20" s="33"/>
      <c r="C20" s="33"/>
      <c r="D20" s="33"/>
      <c r="E20" s="33"/>
    </row>
    <row r="21" spans="1:9" x14ac:dyDescent="0.2">
      <c r="A21" s="31" t="s">
        <v>45</v>
      </c>
    </row>
    <row r="22" spans="1:9" x14ac:dyDescent="0.2">
      <c r="A22" s="31" t="s">
        <v>41</v>
      </c>
    </row>
    <row r="23" spans="1:9" x14ac:dyDescent="0.2">
      <c r="A23" s="31" t="s">
        <v>40</v>
      </c>
    </row>
    <row r="24" spans="1:9" x14ac:dyDescent="0.2">
      <c r="A24" s="31" t="s">
        <v>42</v>
      </c>
    </row>
    <row r="25" spans="1:9" x14ac:dyDescent="0.2">
      <c r="A25" s="31" t="s">
        <v>43</v>
      </c>
    </row>
    <row r="26" spans="1:9" x14ac:dyDescent="0.2">
      <c r="A26" s="31" t="s">
        <v>44</v>
      </c>
    </row>
    <row r="27" spans="1:9" ht="15.75" x14ac:dyDescent="0.2">
      <c r="A27" s="15" t="s">
        <v>13</v>
      </c>
    </row>
    <row r="28" spans="1:9" x14ac:dyDescent="0.2">
      <c r="A28" s="7" t="s">
        <v>32</v>
      </c>
    </row>
    <row r="29" spans="1:9" x14ac:dyDescent="0.2">
      <c r="A29" s="14" t="s">
        <v>31</v>
      </c>
    </row>
    <row r="30" spans="1:9" ht="15.75" x14ac:dyDescent="0.2">
      <c r="A30" s="14" t="s">
        <v>14</v>
      </c>
    </row>
    <row r="31" spans="1:9" x14ac:dyDescent="0.2">
      <c r="A31" s="14" t="s">
        <v>34</v>
      </c>
    </row>
    <row r="32" spans="1:9" x14ac:dyDescent="0.2">
      <c r="A32" s="14" t="s">
        <v>33</v>
      </c>
    </row>
    <row r="33" spans="1:1" x14ac:dyDescent="0.2">
      <c r="A33" s="14" t="s">
        <v>15</v>
      </c>
    </row>
    <row r="34" spans="1:1" x14ac:dyDescent="0.2">
      <c r="A34" s="14" t="s">
        <v>46</v>
      </c>
    </row>
    <row r="35" spans="1:1" x14ac:dyDescent="0.2">
      <c r="A35" s="14" t="s">
        <v>31</v>
      </c>
    </row>
    <row r="36" spans="1:1" x14ac:dyDescent="0.2">
      <c r="A36" s="14" t="s">
        <v>35</v>
      </c>
    </row>
    <row r="37" spans="1:1" x14ac:dyDescent="0.2">
      <c r="A37" s="14" t="s">
        <v>39</v>
      </c>
    </row>
    <row r="38" spans="1:1" x14ac:dyDescent="0.2">
      <c r="A38" s="14" t="s">
        <v>37</v>
      </c>
    </row>
    <row r="39" spans="1:1" x14ac:dyDescent="0.2">
      <c r="A39" s="14" t="s">
        <v>36</v>
      </c>
    </row>
  </sheetData>
  <sheetProtection sheet="1" objects="1" scenarios="1"/>
  <mergeCells count="2">
    <mergeCell ref="C11:E11"/>
    <mergeCell ref="G11:I11"/>
  </mergeCells>
  <phoneticPr fontId="2" type="noConversion"/>
  <pageMargins left="0.5" right="0.25" top="0.5" bottom="0.5" header="0.25" footer="0.25"/>
  <pageSetup paperSize="3" orientation="landscape" r:id="rId1"/>
  <headerFooter alignWithMargins="0">
    <oddHeader>&amp;C&amp;"Arial,Bold"&amp;14Pipe Angle Calculation Sheet</oddHeader>
    <oddFooter>&amp;L&amp;F&amp;R&amp;D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05B7-AA16-4442-B570-AE71F371D90A}">
  <dimension ref="A1"/>
  <sheetViews>
    <sheetView workbookViewId="0">
      <selection activeCell="O6" sqref="O6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7B61-5784-4384-9343-6D1BDF10BBC6}">
  <dimension ref="A1:O10"/>
  <sheetViews>
    <sheetView workbookViewId="0">
      <selection activeCell="E3" sqref="E3"/>
    </sheetView>
  </sheetViews>
  <sheetFormatPr defaultRowHeight="12.75" x14ac:dyDescent="0.2"/>
  <cols>
    <col min="1" max="13" width="4.7109375" customWidth="1"/>
  </cols>
  <sheetData>
    <row r="1" spans="1:15" x14ac:dyDescent="0.2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x14ac:dyDescent="0.2">
      <c r="A2">
        <v>12</v>
      </c>
      <c r="B2">
        <v>18</v>
      </c>
      <c r="C2">
        <v>24</v>
      </c>
      <c r="D2">
        <v>30</v>
      </c>
      <c r="E2">
        <v>36</v>
      </c>
      <c r="F2">
        <v>42</v>
      </c>
      <c r="G2">
        <v>48</v>
      </c>
      <c r="H2">
        <v>54</v>
      </c>
      <c r="I2">
        <v>60</v>
      </c>
      <c r="J2">
        <v>66</v>
      </c>
      <c r="K2">
        <v>72</v>
      </c>
      <c r="L2">
        <v>84</v>
      </c>
      <c r="M2">
        <v>96</v>
      </c>
    </row>
    <row r="3" spans="1:15" x14ac:dyDescent="0.2">
      <c r="A3">
        <f>12+3+(2*2)</f>
        <v>19</v>
      </c>
      <c r="B3">
        <f>18+3+(2.5*2)</f>
        <v>26</v>
      </c>
      <c r="C3">
        <f>24+3+(3*2)</f>
        <v>33</v>
      </c>
      <c r="D3">
        <f>30+3+(3.5*2)</f>
        <v>40</v>
      </c>
      <c r="E3">
        <f>36+3+(4*2)</f>
        <v>47</v>
      </c>
      <c r="F3">
        <f>42+3+(4.5*2)</f>
        <v>54</v>
      </c>
      <c r="G3">
        <f>48+3+(5*2)</f>
        <v>61</v>
      </c>
      <c r="H3">
        <f>54+3+(5.5*2)</f>
        <v>68</v>
      </c>
      <c r="I3">
        <f>60+3+(6*2)</f>
        <v>75</v>
      </c>
      <c r="J3">
        <f>66+3+(6.5*2)</f>
        <v>82</v>
      </c>
      <c r="K3">
        <f>72+3+(7*2)</f>
        <v>89</v>
      </c>
      <c r="L3">
        <f>84+3+(8*2)</f>
        <v>103</v>
      </c>
      <c r="M3">
        <f>96+3+(9*2)</f>
        <v>117</v>
      </c>
    </row>
    <row r="5" spans="1:15" x14ac:dyDescent="0.2">
      <c r="A5" s="40" t="s">
        <v>2</v>
      </c>
      <c r="B5" s="40"/>
      <c r="C5" s="40"/>
      <c r="D5" s="40"/>
      <c r="E5" s="40"/>
      <c r="F5" s="40"/>
      <c r="G5" s="40"/>
    </row>
    <row r="6" spans="1:15" x14ac:dyDescent="0.2">
      <c r="A6">
        <v>12</v>
      </c>
      <c r="B6">
        <v>18</v>
      </c>
      <c r="C6">
        <v>24</v>
      </c>
      <c r="D6">
        <v>30</v>
      </c>
      <c r="E6">
        <v>36</v>
      </c>
      <c r="F6">
        <v>48</v>
      </c>
      <c r="G6">
        <v>60</v>
      </c>
    </row>
    <row r="7" spans="1:15" x14ac:dyDescent="0.2">
      <c r="A7">
        <f>12+3+(1.25*2)</f>
        <v>17.5</v>
      </c>
      <c r="B7">
        <f>18+3+(1.5*2)</f>
        <v>24</v>
      </c>
      <c r="C7">
        <f>24+3+(2*2)</f>
        <v>31</v>
      </c>
      <c r="D7">
        <f>30+3+(3*2)</f>
        <v>39</v>
      </c>
      <c r="E7">
        <f>36+3+(3*2)</f>
        <v>45</v>
      </c>
      <c r="F7">
        <f>48+3+(3*2)</f>
        <v>57</v>
      </c>
      <c r="G7">
        <f>60+3+(3.5*2)</f>
        <v>70</v>
      </c>
    </row>
    <row r="10" spans="1:15" x14ac:dyDescent="0.2">
      <c r="A10" s="41" t="s">
        <v>38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</sheetData>
  <mergeCells count="3">
    <mergeCell ref="A1:M1"/>
    <mergeCell ref="A5:G5"/>
    <mergeCell ref="A10:O10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Calculations</vt:lpstr>
      <vt:lpstr>Std. Plan</vt:lpstr>
      <vt:lpstr>tables &amp; formulas</vt:lpstr>
      <vt:lpstr>Calculations!Print_Area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Pipe Angle Calculation Worksheet</dc:title>
  <dc:subject>Pipe Angle Calculation Worksheet</dc:subject>
  <dc:creator>WSDOT Hydraulics</dc:creator>
  <cp:keywords>Pipe Angle Calculation Worksheet</cp:keywords>
  <cp:lastModifiedBy>Williams, Stephanie</cp:lastModifiedBy>
  <cp:lastPrinted>2009-11-24T16:49:28Z</cp:lastPrinted>
  <dcterms:created xsi:type="dcterms:W3CDTF">2009-07-14T20:08:23Z</dcterms:created>
  <dcterms:modified xsi:type="dcterms:W3CDTF">2025-04-07T19:37:57Z</dcterms:modified>
  <cp:category>Pipe Angle Calculation Worksheet</cp:category>
</cp:coreProperties>
</file>