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wsdot-my.sharepoint.com/personal/willisr_wsdot_wa_gov/Documents/Desktop/HydraulicsHydrologyWebpage/TemplatesSpreadsheetsDocuments/"/>
    </mc:Choice>
  </mc:AlternateContent>
  <xr:revisionPtr revIDLastSave="3" documentId="8_{0DD01389-F692-49AC-AE42-C635A502ECEE}" xr6:coauthVersionLast="47" xr6:coauthVersionMax="47" xr10:uidLastSave="{D64FE72F-7CE3-4413-88CF-B2C96104875F}"/>
  <bookViews>
    <workbookView xWindow="-120" yWindow="-120" windowWidth="29040" windowHeight="15720" activeTab="1" xr2:uid="{00000000-000D-0000-FFFF-FFFF00000000}"/>
  </bookViews>
  <sheets>
    <sheet name="Notes" sheetId="2" r:id="rId1"/>
    <sheet name="LWM metrics calculator" sheetId="1" r:id="rId2"/>
    <sheet name="Forest Region" sheetId="3" r:id="rId3"/>
    <sheet name="Referenc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 l="1"/>
  <c r="H4" i="1"/>
  <c r="H3" i="1"/>
  <c r="H2" i="1"/>
  <c r="E27" i="1" l="1"/>
  <c r="F15" i="1" l="1"/>
  <c r="F16" i="1"/>
  <c r="F17" i="1"/>
  <c r="F18" i="1"/>
  <c r="F19" i="1"/>
  <c r="F20" i="1"/>
  <c r="F21" i="1"/>
  <c r="F22" i="1"/>
  <c r="F23" i="1"/>
  <c r="F24" i="1"/>
  <c r="L9" i="1" l="1"/>
  <c r="L10" i="1" l="1"/>
  <c r="K10" i="1" s="1"/>
  <c r="L11" i="1"/>
  <c r="K11" i="1" s="1"/>
  <c r="L12" i="1"/>
  <c r="K12" i="1" s="1"/>
  <c r="L13" i="1"/>
  <c r="K13" i="1" s="1"/>
  <c r="L14" i="1"/>
  <c r="K14" i="1" s="1"/>
  <c r="L15" i="1"/>
  <c r="K15" i="1" s="1"/>
  <c r="L16" i="1"/>
  <c r="K16" i="1" s="1"/>
  <c r="L17" i="1"/>
  <c r="K17" i="1" s="1"/>
  <c r="L18" i="1"/>
  <c r="K18" i="1" s="1"/>
  <c r="L19" i="1"/>
  <c r="K19" i="1" s="1"/>
  <c r="L20" i="1"/>
  <c r="K20" i="1" s="1"/>
  <c r="L21" i="1"/>
  <c r="K21" i="1" s="1"/>
  <c r="L22" i="1"/>
  <c r="K22" i="1" s="1"/>
  <c r="L23" i="1"/>
  <c r="K23" i="1" s="1"/>
  <c r="L24" i="1"/>
  <c r="K24" i="1" s="1"/>
  <c r="K9" i="1"/>
  <c r="R11" i="1"/>
  <c r="R12" i="1"/>
  <c r="R13" i="1"/>
  <c r="R14" i="1"/>
  <c r="R15" i="1"/>
  <c r="R16" i="1"/>
  <c r="R17" i="1"/>
  <c r="R18" i="1"/>
  <c r="R19" i="1"/>
  <c r="R20" i="1"/>
  <c r="R21" i="1"/>
  <c r="R22" i="1"/>
  <c r="R23" i="1"/>
  <c r="R24" i="1"/>
  <c r="R25" i="1"/>
  <c r="R10" i="1"/>
  <c r="D19" i="1" l="1"/>
  <c r="S20" i="1" s="1"/>
  <c r="T20" i="1" s="1"/>
  <c r="D20" i="1"/>
  <c r="S21" i="1" s="1"/>
  <c r="T21" i="1" s="1"/>
  <c r="D21" i="1"/>
  <c r="S22" i="1" s="1"/>
  <c r="T22" i="1" s="1"/>
  <c r="D22" i="1"/>
  <c r="S23" i="1" s="1"/>
  <c r="T23" i="1" s="1"/>
  <c r="D23" i="1"/>
  <c r="S24" i="1" s="1"/>
  <c r="T24" i="1" s="1"/>
  <c r="D24" i="1"/>
  <c r="S25" i="1" s="1"/>
  <c r="T25" i="1" s="1"/>
  <c r="H24" i="1" l="1"/>
  <c r="J24" i="1" s="1"/>
  <c r="H21" i="1"/>
  <c r="J21" i="1" s="1"/>
  <c r="H20" i="1"/>
  <c r="J20" i="1" s="1"/>
  <c r="H23" i="1"/>
  <c r="J23" i="1" s="1"/>
  <c r="H22" i="1"/>
  <c r="J22" i="1" s="1"/>
  <c r="H19" i="1"/>
  <c r="J19" i="1" s="1"/>
  <c r="B47" i="1" l="1"/>
  <c r="B46" i="1"/>
  <c r="B45" i="1"/>
  <c r="B44" i="1"/>
  <c r="B43" i="1"/>
  <c r="B42" i="1"/>
  <c r="B41" i="1"/>
  <c r="H45" i="1" l="1"/>
  <c r="H44" i="1"/>
  <c r="H43" i="1"/>
  <c r="H42" i="1"/>
  <c r="H41" i="1"/>
  <c r="D14" i="1" l="1"/>
  <c r="D15" i="1"/>
  <c r="S16" i="1" s="1"/>
  <c r="T16" i="1" s="1"/>
  <c r="D16" i="1"/>
  <c r="S17" i="1" s="1"/>
  <c r="T17" i="1" s="1"/>
  <c r="D17" i="1"/>
  <c r="S18" i="1" s="1"/>
  <c r="T18" i="1" s="1"/>
  <c r="D18" i="1"/>
  <c r="S19" i="1" s="1"/>
  <c r="T19" i="1" s="1"/>
  <c r="S15" i="1" l="1"/>
  <c r="T15" i="1" s="1"/>
  <c r="F14" i="1"/>
  <c r="H18" i="1"/>
  <c r="J18" i="1" s="1"/>
  <c r="H17" i="1"/>
  <c r="J17" i="1" s="1"/>
  <c r="H16" i="1"/>
  <c r="J16" i="1" s="1"/>
  <c r="H14" i="1"/>
  <c r="J14" i="1" s="1"/>
  <c r="H15" i="1"/>
  <c r="J15" i="1" s="1"/>
  <c r="F28" i="1"/>
  <c r="D10" i="1"/>
  <c r="D11" i="1"/>
  <c r="D12" i="1"/>
  <c r="D13" i="1"/>
  <c r="D9" i="1"/>
  <c r="K42" i="1"/>
  <c r="E41" i="1"/>
  <c r="E45" i="1"/>
  <c r="D28" i="1" s="1"/>
  <c r="E44" i="1"/>
  <c r="E43" i="1"/>
  <c r="E42" i="1"/>
  <c r="K48" i="1"/>
  <c r="K47" i="1"/>
  <c r="K46" i="1"/>
  <c r="K45" i="1"/>
  <c r="K44" i="1"/>
  <c r="K43" i="1"/>
  <c r="K41" i="1"/>
  <c r="F10" i="1" l="1"/>
  <c r="S11" i="1"/>
  <c r="T11" i="1" s="1"/>
  <c r="F9" i="1"/>
  <c r="S10" i="1"/>
  <c r="T10" i="1" s="1"/>
  <c r="E28" i="1"/>
  <c r="E29" i="1" s="1"/>
  <c r="S12" i="1"/>
  <c r="T12" i="1" s="1"/>
  <c r="F11" i="1"/>
  <c r="S13" i="1"/>
  <c r="T13" i="1" s="1"/>
  <c r="F12" i="1"/>
  <c r="S14" i="1"/>
  <c r="F13" i="1"/>
  <c r="H9" i="1"/>
  <c r="J9" i="1" s="1"/>
  <c r="H10" i="1"/>
  <c r="J10" i="1" s="1"/>
  <c r="H13" i="1"/>
  <c r="J13" i="1" s="1"/>
  <c r="H12" i="1"/>
  <c r="J12" i="1" s="1"/>
  <c r="H11" i="1"/>
  <c r="J11" i="1" s="1"/>
  <c r="T14" i="1" l="1"/>
  <c r="T26" i="1" s="1"/>
  <c r="D27" i="1"/>
  <c r="D29" i="1" s="1"/>
  <c r="F27" i="1"/>
  <c r="F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Jackson, Garrett W.</author>
  </authors>
  <commentList>
    <comment ref="K5" authorId="0" shapeId="0" xr:uid="{00000000-0006-0000-0100-000001000000}">
      <text>
        <r>
          <rPr>
            <sz val="9"/>
            <color indexed="81"/>
            <rFont val="Tahoma"/>
            <family val="2"/>
          </rPr>
          <t>see notes</t>
        </r>
        <r>
          <rPr>
            <b/>
            <sz val="9"/>
            <color indexed="81"/>
            <rFont val="Tahoma"/>
            <family val="2"/>
          </rPr>
          <t xml:space="preserve">
</t>
        </r>
      </text>
    </comment>
    <comment ref="T8" authorId="0" shapeId="0" xr:uid="{00000000-0006-0000-0100-000002000000}">
      <text>
        <r>
          <rPr>
            <sz val="9"/>
            <color indexed="81"/>
            <rFont val="Tahoma"/>
            <family val="2"/>
          </rPr>
          <t>uses diam. A midpoint times length minus rootwad length</t>
        </r>
        <r>
          <rPr>
            <b/>
            <sz val="9"/>
            <color indexed="81"/>
            <rFont val="Tahoma"/>
            <family val="2"/>
          </rPr>
          <t xml:space="preserve">
</t>
        </r>
      </text>
    </comment>
    <comment ref="R9" authorId="0" shapeId="0" xr:uid="{00000000-0006-0000-0100-000003000000}">
      <text>
        <r>
          <rPr>
            <sz val="9"/>
            <color indexed="81"/>
            <rFont val="Tahoma"/>
            <family val="2"/>
          </rPr>
          <t>uses eqn. for volume of a fustrum (topless cone)</t>
        </r>
      </text>
    </comment>
    <comment ref="S9" authorId="0" shapeId="0" xr:uid="{00000000-0006-0000-0100-000004000000}">
      <text>
        <r>
          <rPr>
            <sz val="9"/>
            <color indexed="81"/>
            <rFont val="Tahoma"/>
            <family val="2"/>
          </rPr>
          <t>uses diam. At midpoint</t>
        </r>
      </text>
    </comment>
  </commentList>
</comments>
</file>

<file path=xl/sharedStrings.xml><?xml version="1.0" encoding="utf-8"?>
<sst xmlns="http://schemas.openxmlformats.org/spreadsheetml/2006/main" count="191" uniqueCount="163">
  <si>
    <t>A</t>
  </si>
  <si>
    <t>ft</t>
  </si>
  <si>
    <t>B</t>
  </si>
  <si>
    <t>C</t>
  </si>
  <si>
    <t>D</t>
  </si>
  <si>
    <t>E</t>
  </si>
  <si>
    <t>Stream name</t>
  </si>
  <si>
    <t>Bankfull width</t>
  </si>
  <si>
    <t>Western Washington lowlands</t>
  </si>
  <si>
    <t>Alpine</t>
  </si>
  <si>
    <t>Western WA</t>
  </si>
  <si>
    <t>Key piece volume</t>
  </si>
  <si>
    <t>Targets</t>
  </si>
  <si>
    <t>Key piece/ft</t>
  </si>
  <si>
    <t>Design</t>
  </si>
  <si>
    <t>BFW class (feet)</t>
  </si>
  <si>
    <t>0-98</t>
  </si>
  <si>
    <t>99-328</t>
  </si>
  <si>
    <t>0-10</t>
  </si>
  <si>
    <t>11-164</t>
  </si>
  <si>
    <t>Douglas Fir/Pond. Pine (much of eastern WA)</t>
  </si>
  <si>
    <t>Total Wood Volume lookup table</t>
  </si>
  <si>
    <t>Number of LWM pieces lookup table</t>
  </si>
  <si>
    <t>0-20</t>
  </si>
  <si>
    <t>21-98</t>
  </si>
  <si>
    <t>11-98</t>
  </si>
  <si>
    <t>99-164</t>
  </si>
  <si>
    <t>0-33</t>
  </si>
  <si>
    <t>34-328</t>
  </si>
  <si>
    <t>0-49</t>
  </si>
  <si>
    <t>50-164</t>
  </si>
  <si>
    <t>Key piece volume lookup table</t>
  </si>
  <si>
    <t>BFW class (ft)</t>
  </si>
  <si>
    <t>volume (yd3)</t>
  </si>
  <si>
    <t>Douglas Fir/Pond. Pine</t>
  </si>
  <si>
    <t>0-16</t>
  </si>
  <si>
    <t>17-33</t>
  </si>
  <si>
    <t>34-49</t>
  </si>
  <si>
    <t>50-66</t>
  </si>
  <si>
    <t>67-98</t>
  </si>
  <si>
    <t>165-328</t>
  </si>
  <si>
    <t>per ft stream</t>
  </si>
  <si>
    <r>
      <t>length of regrade</t>
    </r>
    <r>
      <rPr>
        <b/>
        <vertAlign val="superscript"/>
        <sz val="11"/>
        <color theme="1"/>
        <rFont val="Calibri"/>
        <family val="2"/>
        <scheme val="minor"/>
      </rPr>
      <t>a</t>
    </r>
  </si>
  <si>
    <r>
      <t>Habitat zone</t>
    </r>
    <r>
      <rPr>
        <b/>
        <vertAlign val="superscript"/>
        <sz val="11"/>
        <color theme="1"/>
        <rFont val="Calibri"/>
        <family val="2"/>
        <scheme val="minor"/>
      </rPr>
      <t>b</t>
    </r>
  </si>
  <si>
    <t>Habitat zone</t>
  </si>
  <si>
    <t>F</t>
  </si>
  <si>
    <t>G</t>
  </si>
  <si>
    <t>H</t>
  </si>
  <si>
    <t>I</t>
  </si>
  <si>
    <t>J</t>
  </si>
  <si>
    <t>Use this spreadsheet to confirm LWM metrics are met.</t>
  </si>
  <si>
    <r>
      <rPr>
        <b/>
        <vertAlign val="superscript"/>
        <sz val="11"/>
        <color theme="1"/>
        <rFont val="Calibri"/>
        <family val="2"/>
        <scheme val="minor"/>
      </rPr>
      <t xml:space="preserve">a </t>
    </r>
    <r>
      <rPr>
        <b/>
        <sz val="11"/>
        <color theme="1"/>
        <rFont val="Calibri"/>
        <family val="2"/>
        <scheme val="minor"/>
      </rPr>
      <t>includes length through crossing, regardless of structure type</t>
    </r>
  </si>
  <si>
    <t>Total wood vol./ft</t>
  </si>
  <si>
    <t>if targets are met or exceeded, you are done</t>
  </si>
  <si>
    <t>if targets are not met, change log dimensions and/or number to meet or exceed targets</t>
  </si>
  <si>
    <t>Key Piece density lookup table</t>
  </si>
  <si>
    <t>adapted from Fox and Bolton (2007), Table 4</t>
  </si>
  <si>
    <t>adapted from Fox and Bolton (2007), Table 5</t>
  </si>
  <si>
    <r>
      <t>75</t>
    </r>
    <r>
      <rPr>
        <vertAlign val="superscript"/>
        <sz val="11"/>
        <color theme="1"/>
        <rFont val="Calibri"/>
        <family val="2"/>
        <scheme val="minor"/>
      </rPr>
      <t>th</t>
    </r>
    <r>
      <rPr>
        <sz val="11"/>
        <color theme="1"/>
        <rFont val="Calibri"/>
        <family val="2"/>
        <scheme val="minor"/>
      </rPr>
      <t xml:space="preserve"> percentile (yd3/ft stream)</t>
    </r>
  </si>
  <si>
    <r>
      <t>75</t>
    </r>
    <r>
      <rPr>
        <vertAlign val="superscript"/>
        <sz val="11"/>
        <color theme="1"/>
        <rFont val="Calibri"/>
        <family val="2"/>
        <scheme val="minor"/>
      </rPr>
      <t>th</t>
    </r>
    <r>
      <rPr>
        <sz val="11"/>
        <color theme="1"/>
        <rFont val="Calibri"/>
        <family val="2"/>
        <scheme val="minor"/>
      </rPr>
      <t xml:space="preserve"> percentile (per/ft stream)</t>
    </r>
  </si>
  <si>
    <r>
      <t>75</t>
    </r>
    <r>
      <rPr>
        <vertAlign val="superscript"/>
        <sz val="10"/>
        <color theme="1"/>
        <rFont val="Calibri"/>
        <family val="2"/>
        <scheme val="minor"/>
      </rPr>
      <t>th</t>
    </r>
    <r>
      <rPr>
        <sz val="10"/>
        <color theme="1"/>
        <rFont val="Calibri"/>
        <family val="2"/>
        <scheme val="minor"/>
      </rPr>
      <t xml:space="preserve"> percentile (yd3/ft stream)</t>
    </r>
  </si>
  <si>
    <t>Log type</t>
  </si>
  <si>
    <t>No. LWM pieces</t>
  </si>
  <si>
    <r>
      <rPr>
        <b/>
        <vertAlign val="superscript"/>
        <sz val="11"/>
        <color theme="1"/>
        <rFont val="Calibri"/>
        <family val="2"/>
        <scheme val="minor"/>
      </rPr>
      <t>b</t>
    </r>
    <r>
      <rPr>
        <b/>
        <sz val="11"/>
        <color theme="1"/>
        <rFont val="Calibri"/>
        <family val="2"/>
        <scheme val="minor"/>
      </rPr>
      <t xml:space="preserve"> choose one of the following Forest Regions in the drop-down menu (if in doubt ask HQ Biology). See also the Forest Region tab for additional information</t>
    </r>
  </si>
  <si>
    <t>(generally &lt;4,200 ft. in elevation west of the Cascade Crest)</t>
  </si>
  <si>
    <t>(generally &gt; 4,200 ft. in elevation and down to ~3,700 ft. in elevation east of the Cascade crest )</t>
  </si>
  <si>
    <t>Douglas fir-Ponderosa pine</t>
  </si>
  <si>
    <t>(mainly east slope Cascades below 3,700 ft. elevation)</t>
  </si>
  <si>
    <r>
      <rPr>
        <b/>
        <vertAlign val="superscript"/>
        <sz val="11"/>
        <color theme="1"/>
        <rFont val="Calibri"/>
        <family val="2"/>
        <scheme val="minor"/>
      </rPr>
      <t>c</t>
    </r>
    <r>
      <rPr>
        <b/>
        <sz val="11"/>
        <color theme="1"/>
        <rFont val="Calibri"/>
        <family val="2"/>
        <scheme val="minor"/>
      </rPr>
      <t>LWM (Large Woody Material), also known as LWD (Large Woody Debris) is defined as a piece of wood at least 10 cm (4") diam. X 2 m (6ft) long (Fox 2001).</t>
    </r>
  </si>
  <si>
    <r>
      <t>Total LWM</t>
    </r>
    <r>
      <rPr>
        <b/>
        <vertAlign val="superscript"/>
        <sz val="11"/>
        <color theme="1"/>
        <rFont val="Calibri"/>
        <family val="2"/>
        <scheme val="minor"/>
      </rPr>
      <t>c</t>
    </r>
    <r>
      <rPr>
        <b/>
        <sz val="11"/>
        <color theme="1"/>
        <rFont val="Calibri"/>
        <family val="2"/>
        <scheme val="minor"/>
      </rPr>
      <t xml:space="preserve"> pieces/ft stream</t>
    </r>
  </si>
  <si>
    <t>OR</t>
  </si>
  <si>
    <t>State Route# &amp; MP</t>
  </si>
  <si>
    <t>yes</t>
  </si>
  <si>
    <t>no</t>
  </si>
  <si>
    <t>K</t>
  </si>
  <si>
    <t>L</t>
  </si>
  <si>
    <t>M</t>
  </si>
  <si>
    <t>N</t>
  </si>
  <si>
    <t>O</t>
  </si>
  <si>
    <t>P</t>
  </si>
  <si>
    <t>No. of key pieces</t>
  </si>
  <si>
    <t>Total No. of LWM pieces</t>
  </si>
  <si>
    <t>Rootwad?</t>
  </si>
  <si>
    <t>Taper coeff.</t>
  </si>
  <si>
    <t>rootwad</t>
  </si>
  <si>
    <t>bole</t>
  </si>
  <si>
    <t>WSDOT Large Woody Material for stream restoration metrics calculator</t>
  </si>
  <si>
    <t>Forest zones groupings to form Forest Regions for wood metrics based on similar wood loads</t>
  </si>
  <si>
    <t>Forest Region:</t>
  </si>
  <si>
    <t>Douglas-fir and Ponderosa pine</t>
  </si>
  <si>
    <t>Forest Zones</t>
  </si>
  <si>
    <t>Sitka Spruce</t>
  </si>
  <si>
    <t>Subalpine fir</t>
  </si>
  <si>
    <t xml:space="preserve">Douglas-fir </t>
  </si>
  <si>
    <t>Western hemlock</t>
  </si>
  <si>
    <t>Parklands</t>
  </si>
  <si>
    <t>Ponderosa pine</t>
  </si>
  <si>
    <t>Pacific Silver-fir</t>
  </si>
  <si>
    <t>Grand fir</t>
  </si>
  <si>
    <t>Mountain hemlock</t>
  </si>
  <si>
    <t>2) The spreadsheet will automatically populate metric values in the lavendar boxes</t>
  </si>
  <si>
    <t>-This includes stream name, highway number (if applicable), length of channel regrade section, bankfull width, and Forest Zone</t>
  </si>
  <si>
    <t>-to look up Forest Zone, see worksheet labelled 'Forest Zone'</t>
  </si>
  <si>
    <t>This calculation enables the sourcing of LWM using the standard parameter of diameter at breast height - commonly assumed 4.5' about the ground),</t>
  </si>
  <si>
    <t>while keeping the LWM metrics calculator consistent with the Fox and Bolton field measurement of midpoint diameter.</t>
  </si>
  <si>
    <t>Dh =</t>
  </si>
  <si>
    <t xml:space="preserve">From </t>
  </si>
  <si>
    <t>where:</t>
  </si>
  <si>
    <t>diameter of log, at a given height</t>
  </si>
  <si>
    <t>diameter at breast height</t>
  </si>
  <si>
    <t xml:space="preserve">pb = </t>
  </si>
  <si>
    <t xml:space="preserve">h = </t>
  </si>
  <si>
    <t>height at given point of tree bole</t>
  </si>
  <si>
    <t xml:space="preserve">bh = </t>
  </si>
  <si>
    <t>breast height</t>
  </si>
  <si>
    <t>Therefore:</t>
  </si>
  <si>
    <t xml:space="preserve">Dbh = </t>
  </si>
  <si>
    <t>Dh - pb*(h-bh)</t>
  </si>
  <si>
    <t>Dbh + pb *(h-bh)</t>
  </si>
  <si>
    <t>Dbh =</t>
  </si>
  <si>
    <t>Note that when:</t>
  </si>
  <si>
    <t>h = height at midpoint diameter</t>
  </si>
  <si>
    <t>that:</t>
  </si>
  <si>
    <t>Lrw = length of the rootwad on the vertical axis</t>
  </si>
  <si>
    <t>the diagram below explains the components of log volume calculations</t>
  </si>
  <si>
    <t>additional information on derivation of some log dimensions follows.</t>
  </si>
  <si>
    <t>Diameter at breast height (DBH) calculated from midpoint diameter using log taper coefficient:</t>
  </si>
  <si>
    <t>we  assume that for this calculation Dbh is approximated by MPd</t>
  </si>
  <si>
    <t>h-bh = L/2-4.5-Lrw</t>
  </si>
  <si>
    <t>L/2 = length at the midpoint of the log</t>
  </si>
  <si>
    <t>and</t>
  </si>
  <si>
    <t>Rafferty, M. 2017. Computational Design Tool for Evaluating the Stability of Large Wood Structures. Technical Note TN-103.2. Fort Collins, CO: U.S. Department of Agriculture, Forest Service, National Stream &amp; Aquatic Ecology Center. 27 p</t>
  </si>
  <si>
    <t>For the purposes of this speadsheet, Lrw is calculated as in Rafferty, 2017:</t>
  </si>
  <si>
    <t>Dmp - (pb*(L/2)-4.5-(Dmp*1.5))</t>
  </si>
  <si>
    <t>Dh = midpoint diameter (Dmp)</t>
  </si>
  <si>
    <t>note that for Pacific Northwest Douglas Fir, the industry standard for bole taper is  -0.0156 (USDA Forest Service, pers. Comm. 2020)</t>
  </si>
  <si>
    <t>Larsen, 2017</t>
  </si>
  <si>
    <r>
      <rPr>
        <b/>
        <vertAlign val="superscript"/>
        <sz val="11"/>
        <color theme="1"/>
        <rFont val="Calibri"/>
        <family val="2"/>
        <scheme val="minor"/>
      </rPr>
      <t>d</t>
    </r>
    <r>
      <rPr>
        <b/>
        <sz val="11"/>
        <color theme="1"/>
        <rFont val="Calibri"/>
        <family val="2"/>
        <scheme val="minor"/>
      </rPr>
      <t>includes rootwad if present</t>
    </r>
  </si>
  <si>
    <r>
      <t>Total LWM volume (yd</t>
    </r>
    <r>
      <rPr>
        <b/>
        <vertAlign val="superscript"/>
        <sz val="11"/>
        <color theme="1"/>
        <rFont val="Calibri"/>
        <family val="2"/>
        <scheme val="minor"/>
      </rPr>
      <t>3)</t>
    </r>
  </si>
  <si>
    <t>5) Use calculated Dbh in the gray cells for stability calculations, construction drawings and specifications</t>
  </si>
  <si>
    <t>Qualifies as key piece?</t>
  </si>
  <si>
    <t>1) Enter relevant project information in the orange boxes</t>
  </si>
  <si>
    <t>4) Compare the results in the 3 light blue boxes</t>
  </si>
  <si>
    <t>The following are color-coded steps matching the colors in the relevant area on the "LWM metrics calculator" tab</t>
  </si>
  <si>
    <t>to the  targets in the light green boxes</t>
  </si>
  <si>
    <t>DBH based on mid point diameter (ft)</t>
  </si>
  <si>
    <r>
      <t>D</t>
    </r>
    <r>
      <rPr>
        <b/>
        <vertAlign val="subscript"/>
        <sz val="11"/>
        <color theme="2" tint="-0.499984740745262"/>
        <rFont val="Calibri"/>
        <family val="2"/>
        <scheme val="minor"/>
      </rPr>
      <t>root collar (ft)</t>
    </r>
  </si>
  <si>
    <t>L/2-Lrw (ft)</t>
  </si>
  <si>
    <t>Diameter at midpoint (ft)</t>
  </si>
  <si>
    <r>
      <t>Length(ft)</t>
    </r>
    <r>
      <rPr>
        <b/>
        <i/>
        <vertAlign val="superscript"/>
        <sz val="11"/>
        <color theme="1"/>
        <rFont val="Calibri"/>
        <family val="2"/>
        <scheme val="minor"/>
      </rPr>
      <t>d</t>
    </r>
  </si>
  <si>
    <r>
      <t>Volume (yd</t>
    </r>
    <r>
      <rPr>
        <b/>
        <i/>
        <vertAlign val="superscript"/>
        <sz val="11"/>
        <color theme="1"/>
        <rFont val="Calibri"/>
        <family val="2"/>
        <scheme val="minor"/>
      </rPr>
      <t>3</t>
    </r>
    <r>
      <rPr>
        <b/>
        <i/>
        <sz val="11"/>
        <color theme="1"/>
        <rFont val="Calibri"/>
        <family val="2"/>
        <scheme val="minor"/>
      </rPr>
      <t>/log)</t>
    </r>
    <r>
      <rPr>
        <b/>
        <i/>
        <vertAlign val="superscript"/>
        <sz val="11"/>
        <color theme="1"/>
        <rFont val="Calibri"/>
        <family val="2"/>
        <scheme val="minor"/>
      </rPr>
      <t>d</t>
    </r>
  </si>
  <si>
    <r>
      <t>Total wood volume (yd</t>
    </r>
    <r>
      <rPr>
        <b/>
        <i/>
        <vertAlign val="superscript"/>
        <sz val="11"/>
        <color theme="1"/>
        <rFont val="Calibri"/>
        <family val="2"/>
        <scheme val="minor"/>
      </rPr>
      <t>3</t>
    </r>
    <r>
      <rPr>
        <b/>
        <i/>
        <sz val="11"/>
        <color theme="1"/>
        <rFont val="Calibri"/>
        <family val="2"/>
        <scheme val="minor"/>
      </rPr>
      <t>)</t>
    </r>
  </si>
  <si>
    <t>3) Enter mid-point diamter and length (including rootwad, if attached) into the yellow boxes for however many log dimension combinations you want</t>
  </si>
  <si>
    <r>
      <t>H</t>
    </r>
    <r>
      <rPr>
        <vertAlign val="subscript"/>
        <sz val="11"/>
        <color theme="2" tint="-0.499984740745262"/>
        <rFont val="Calibri"/>
        <family val="2"/>
        <scheme val="minor"/>
      </rPr>
      <t>dbh</t>
    </r>
  </si>
  <si>
    <r>
      <t>LF</t>
    </r>
    <r>
      <rPr>
        <vertAlign val="subscript"/>
        <sz val="11"/>
        <color theme="2" tint="-0.499984740745262"/>
        <rFont val="Calibri"/>
        <family val="2"/>
        <scheme val="minor"/>
      </rPr>
      <t>rw</t>
    </r>
  </si>
  <si>
    <r>
      <t>Lrw = Dbh *LF</t>
    </r>
    <r>
      <rPr>
        <vertAlign val="subscript"/>
        <sz val="11"/>
        <color theme="1"/>
        <rFont val="Calibri"/>
        <family val="2"/>
        <scheme val="minor"/>
      </rPr>
      <t>rw</t>
    </r>
  </si>
  <si>
    <t>where: LFrw = Length Factor of rootwad = 1.5</t>
  </si>
  <si>
    <t>stem taper coefficient for given tree species</t>
  </si>
  <si>
    <t>(-0.01554 average for Pacific Northwest Douglas Fir; personal comm., USDA Forest Service, 2020)</t>
  </si>
  <si>
    <r>
      <t>Total Volume  for stability (yd</t>
    </r>
    <r>
      <rPr>
        <b/>
        <vertAlign val="superscript"/>
        <sz val="11"/>
        <color theme="2" tint="-0.499984740745262"/>
        <rFont val="Calibri"/>
        <family val="2"/>
        <scheme val="minor"/>
      </rPr>
      <t>3</t>
    </r>
    <r>
      <rPr>
        <b/>
        <sz val="11"/>
        <color theme="2" tint="-0.499984740745262"/>
        <rFont val="Calibri"/>
        <family val="2"/>
        <scheme val="minor"/>
      </rPr>
      <t>)</t>
    </r>
  </si>
  <si>
    <r>
      <t>Log volume for stability calcs (yd</t>
    </r>
    <r>
      <rPr>
        <b/>
        <vertAlign val="superscript"/>
        <sz val="11"/>
        <color theme="2" tint="-0.499984740745262"/>
        <rFont val="Calibri"/>
        <family val="2"/>
        <scheme val="minor"/>
      </rPr>
      <t>3</t>
    </r>
    <r>
      <rPr>
        <b/>
        <sz val="11"/>
        <color theme="2" tint="-0.499984740745262"/>
        <rFont val="Calibri"/>
        <family val="2"/>
        <scheme val="minor"/>
      </rPr>
      <t>, per log)</t>
    </r>
  </si>
  <si>
    <r>
      <t>yd</t>
    </r>
    <r>
      <rPr>
        <i/>
        <vertAlign val="superscript"/>
        <sz val="11"/>
        <color theme="1"/>
        <rFont val="Calibri"/>
        <family val="2"/>
        <scheme val="minor"/>
      </rPr>
      <t>3</t>
    </r>
  </si>
  <si>
    <r>
      <t>yd</t>
    </r>
    <r>
      <rPr>
        <i/>
        <vertAlign val="superscript"/>
        <sz val="11"/>
        <color theme="1"/>
        <rFont val="Calibri"/>
        <family val="2"/>
        <scheme val="minor"/>
      </rPr>
      <t>3</t>
    </r>
    <r>
      <rPr>
        <i/>
        <sz val="11"/>
        <color theme="1"/>
        <rFont val="Calibri"/>
        <family val="2"/>
        <scheme val="minor"/>
      </rPr>
      <t>/ft stream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</si>
</sst>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26"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sz val="12"/>
      <color theme="1"/>
      <name val="Calibri"/>
      <family val="2"/>
      <scheme val="minor"/>
    </font>
    <font>
      <sz val="10"/>
      <color theme="1"/>
      <name val="Calibri"/>
      <family val="2"/>
      <scheme val="minor"/>
    </font>
    <font>
      <vertAlign val="superscript"/>
      <sz val="10"/>
      <color theme="1"/>
      <name val="Calibri"/>
      <family val="2"/>
      <scheme val="minor"/>
    </font>
    <font>
      <b/>
      <i/>
      <vertAlign val="superscript"/>
      <sz val="11"/>
      <color theme="1"/>
      <name val="Calibri"/>
      <family val="2"/>
      <scheme val="minor"/>
    </font>
    <font>
      <sz val="8"/>
      <color theme="1"/>
      <name val="Calibri"/>
      <family val="2"/>
      <scheme val="minor"/>
    </font>
    <font>
      <sz val="9"/>
      <color indexed="81"/>
      <name val="Tahoma"/>
      <family val="2"/>
    </font>
    <font>
      <b/>
      <sz val="9"/>
      <color indexed="81"/>
      <name val="Tahoma"/>
      <family val="2"/>
    </font>
    <font>
      <b/>
      <sz val="14"/>
      <color theme="1"/>
      <name val="Calibri"/>
      <family val="2"/>
      <scheme val="minor"/>
    </font>
    <font>
      <b/>
      <u/>
      <sz val="11"/>
      <color theme="1"/>
      <name val="Calibri"/>
      <family val="2"/>
      <scheme val="minor"/>
    </font>
    <font>
      <u/>
      <sz val="11"/>
      <color theme="10"/>
      <name val="Calibri"/>
      <family val="2"/>
      <scheme val="minor"/>
    </font>
    <font>
      <b/>
      <sz val="11"/>
      <color theme="2" tint="-0.499984740745262"/>
      <name val="Calibri"/>
      <family val="2"/>
      <scheme val="minor"/>
    </font>
    <font>
      <sz val="11"/>
      <color theme="2" tint="-0.499984740745262"/>
      <name val="Calibri"/>
      <family val="2"/>
      <scheme val="minor"/>
    </font>
    <font>
      <b/>
      <i/>
      <sz val="11"/>
      <color theme="2" tint="-0.499984740745262"/>
      <name val="Calibri"/>
      <family val="2"/>
      <scheme val="minor"/>
    </font>
    <font>
      <b/>
      <sz val="10"/>
      <color theme="2" tint="-0.499984740745262"/>
      <name val="Calibri"/>
      <family val="2"/>
      <scheme val="minor"/>
    </font>
    <font>
      <b/>
      <sz val="9"/>
      <color theme="2" tint="-0.499984740745262"/>
      <name val="Calibri"/>
      <family val="2"/>
      <scheme val="minor"/>
    </font>
    <font>
      <b/>
      <vertAlign val="subscript"/>
      <sz val="11"/>
      <color theme="2" tint="-0.499984740745262"/>
      <name val="Calibri"/>
      <family val="2"/>
      <scheme val="minor"/>
    </font>
    <font>
      <b/>
      <vertAlign val="superscript"/>
      <sz val="11"/>
      <color theme="2" tint="-0.499984740745262"/>
      <name val="Calibri"/>
      <family val="2"/>
      <scheme val="minor"/>
    </font>
    <font>
      <vertAlign val="subscript"/>
      <sz val="11"/>
      <color theme="2" tint="-0.499984740745262"/>
      <name val="Calibri"/>
      <family val="2"/>
      <scheme val="minor"/>
    </font>
    <font>
      <vertAlign val="subscript"/>
      <sz val="11"/>
      <color theme="1"/>
      <name val="Calibri"/>
      <family val="2"/>
      <scheme val="minor"/>
    </font>
    <font>
      <i/>
      <vertAlign val="superscript"/>
      <sz val="11"/>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3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15" fillId="0" borderId="0" applyNumberFormat="0" applyFill="0" applyBorder="0" applyAlignment="0" applyProtection="0"/>
  </cellStyleXfs>
  <cellXfs count="111">
    <xf numFmtId="0" fontId="0" fillId="0" borderId="0" xfId="0"/>
    <xf numFmtId="0" fontId="2" fillId="0" borderId="0" xfId="0" applyFont="1"/>
    <xf numFmtId="0" fontId="1" fillId="0" borderId="0" xfId="0" applyFont="1"/>
    <xf numFmtId="0" fontId="3" fillId="0" borderId="0" xfId="0" applyFont="1"/>
    <xf numFmtId="0" fontId="1" fillId="0" borderId="0" xfId="0" applyFont="1" applyAlignment="1">
      <alignment horizontal="center"/>
    </xf>
    <xf numFmtId="2" fontId="0" fillId="0" borderId="0" xfId="0" applyNumberFormat="1" applyAlignment="1">
      <alignment horizontal="center"/>
    </xf>
    <xf numFmtId="0" fontId="0" fillId="0" borderId="0" xfId="0" applyAlignment="1">
      <alignment horizontal="center"/>
    </xf>
    <xf numFmtId="0" fontId="0" fillId="0" borderId="0" xfId="0" applyAlignment="1">
      <alignment horizontal="center" vertical="center" wrapText="1"/>
    </xf>
    <xf numFmtId="0" fontId="3" fillId="0" borderId="2" xfId="0" applyFont="1" applyBorder="1" applyAlignment="1">
      <alignment horizontal="center" wrapText="1"/>
    </xf>
    <xf numFmtId="0" fontId="0" fillId="6" borderId="0" xfId="0" applyFill="1"/>
    <xf numFmtId="0" fontId="0" fillId="5" borderId="0" xfId="0" applyFill="1"/>
    <xf numFmtId="0" fontId="0" fillId="3" borderId="0" xfId="0" applyFill="1"/>
    <xf numFmtId="0" fontId="0" fillId="4" borderId="0" xfId="0" applyFill="1"/>
    <xf numFmtId="0" fontId="0" fillId="7" borderId="0" xfId="0" applyFill="1"/>
    <xf numFmtId="0" fontId="0" fillId="2" borderId="0" xfId="0" applyFill="1"/>
    <xf numFmtId="0" fontId="6" fillId="0" borderId="0" xfId="0" applyFont="1"/>
    <xf numFmtId="0" fontId="2" fillId="5" borderId="2" xfId="0" applyFont="1" applyFill="1" applyBorder="1" applyProtection="1">
      <protection locked="0"/>
    </xf>
    <xf numFmtId="164" fontId="0" fillId="6" borderId="0" xfId="0" applyNumberFormat="1" applyFill="1" applyAlignment="1" applyProtection="1">
      <alignment horizontal="center"/>
      <protection locked="0"/>
    </xf>
    <xf numFmtId="0" fontId="2" fillId="6" borderId="0" xfId="0" applyFont="1" applyFill="1" applyAlignment="1" applyProtection="1">
      <alignment horizontal="center"/>
      <protection locked="0"/>
    </xf>
    <xf numFmtId="0" fontId="0" fillId="6" borderId="0" xfId="0" applyFill="1" applyAlignment="1" applyProtection="1">
      <alignment horizontal="center"/>
      <protection locked="0"/>
    </xf>
    <xf numFmtId="0" fontId="1" fillId="0" borderId="0" xfId="0" applyFont="1" applyProtection="1">
      <protection hidden="1"/>
    </xf>
    <xf numFmtId="2" fontId="0" fillId="6" borderId="0" xfId="0" applyNumberFormat="1" applyFill="1" applyAlignment="1" applyProtection="1">
      <alignment horizontal="center"/>
      <protection locked="0"/>
    </xf>
    <xf numFmtId="0" fontId="0" fillId="0" borderId="0" xfId="0" applyAlignment="1">
      <alignment wrapText="1"/>
    </xf>
    <xf numFmtId="0" fontId="1" fillId="4" borderId="5" xfId="0" applyFont="1" applyFill="1" applyBorder="1" applyAlignment="1">
      <alignment horizontal="center"/>
    </xf>
    <xf numFmtId="2" fontId="0" fillId="4" borderId="14" xfId="0" applyNumberFormat="1" applyFill="1" applyBorder="1" applyAlignment="1">
      <alignment horizontal="center"/>
    </xf>
    <xf numFmtId="0" fontId="1" fillId="4" borderId="6" xfId="0" applyFont="1" applyFill="1" applyBorder="1" applyAlignment="1">
      <alignment horizontal="center"/>
    </xf>
    <xf numFmtId="2" fontId="0" fillId="4" borderId="13" xfId="0" applyNumberFormat="1" applyFill="1" applyBorder="1" applyAlignment="1">
      <alignment horizontal="center"/>
    </xf>
    <xf numFmtId="0" fontId="3" fillId="0" borderId="0" xfId="0" applyFont="1" applyAlignment="1">
      <alignment wrapText="1"/>
    </xf>
    <xf numFmtId="164" fontId="1" fillId="0" borderId="0" xfId="0" applyNumberFormat="1" applyFont="1" applyAlignment="1">
      <alignment horizontal="center"/>
    </xf>
    <xf numFmtId="1" fontId="1" fillId="0" borderId="0" xfId="0" applyNumberFormat="1" applyFont="1" applyAlignment="1">
      <alignment horizontal="center"/>
    </xf>
    <xf numFmtId="0" fontId="0" fillId="4" borderId="2" xfId="0" applyFill="1" applyBorder="1" applyAlignment="1">
      <alignment horizontal="center" vertical="center" wrapText="1"/>
    </xf>
    <xf numFmtId="0" fontId="0" fillId="4" borderId="16" xfId="0" applyFill="1" applyBorder="1" applyAlignment="1">
      <alignment horizontal="center" vertical="center" wrapText="1"/>
    </xf>
    <xf numFmtId="165" fontId="0" fillId="4" borderId="16" xfId="0" applyNumberFormat="1" applyFill="1" applyBorder="1" applyAlignment="1">
      <alignment horizontal="center" vertical="center" wrapText="1"/>
    </xf>
    <xf numFmtId="0" fontId="7" fillId="4" borderId="16" xfId="0" applyFont="1" applyFill="1" applyBorder="1" applyAlignment="1">
      <alignment horizontal="center" vertical="center" wrapText="1"/>
    </xf>
    <xf numFmtId="17" fontId="0" fillId="4" borderId="2" xfId="0" quotePrefix="1" applyNumberForma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vertical="center" wrapText="1"/>
    </xf>
    <xf numFmtId="0" fontId="0" fillId="4" borderId="7" xfId="0" applyFill="1" applyBorder="1" applyAlignment="1">
      <alignment horizontal="center" vertical="center" wrapText="1"/>
    </xf>
    <xf numFmtId="165" fontId="0" fillId="4" borderId="17" xfId="0" applyNumberFormat="1" applyFill="1" applyBorder="1" applyAlignment="1">
      <alignment horizontal="center" vertical="center" wrapText="1"/>
    </xf>
    <xf numFmtId="0" fontId="0" fillId="4" borderId="14" xfId="0" applyFill="1" applyBorder="1" applyAlignment="1">
      <alignment horizontal="center" vertical="center" wrapText="1"/>
    </xf>
    <xf numFmtId="165" fontId="0" fillId="4" borderId="14" xfId="0" applyNumberFormat="1" applyFill="1" applyBorder="1" applyAlignment="1">
      <alignment horizontal="center" vertical="center" wrapText="1"/>
    </xf>
    <xf numFmtId="165" fontId="0" fillId="4" borderId="13" xfId="0" applyNumberFormat="1" applyFill="1" applyBorder="1" applyAlignment="1">
      <alignment horizontal="center" vertical="center" wrapText="1"/>
    </xf>
    <xf numFmtId="0" fontId="1" fillId="0" borderId="0" xfId="0" applyFont="1" applyAlignment="1">
      <alignment wrapText="1"/>
    </xf>
    <xf numFmtId="0" fontId="10" fillId="0" borderId="0" xfId="0" applyFont="1" applyAlignment="1">
      <alignment vertical="top"/>
    </xf>
    <xf numFmtId="0" fontId="3" fillId="0" borderId="0" xfId="0" applyFont="1" applyAlignment="1">
      <alignment horizontal="center" wrapText="1"/>
    </xf>
    <xf numFmtId="165" fontId="3" fillId="3" borderId="2" xfId="0" applyNumberFormat="1" applyFont="1" applyFill="1" applyBorder="1"/>
    <xf numFmtId="166" fontId="3" fillId="3" borderId="21" xfId="0" applyNumberFormat="1" applyFont="1" applyFill="1" applyBorder="1"/>
    <xf numFmtId="0" fontId="13" fillId="0" borderId="0" xfId="0" applyFont="1"/>
    <xf numFmtId="0" fontId="0" fillId="0" borderId="0" xfId="0" applyAlignment="1">
      <alignment horizontal="right"/>
    </xf>
    <xf numFmtId="0" fontId="14" fillId="0" borderId="0" xfId="0" applyFont="1"/>
    <xf numFmtId="0" fontId="15" fillId="0" borderId="0" xfId="1"/>
    <xf numFmtId="0" fontId="0" fillId="10" borderId="0" xfId="0" applyFill="1"/>
    <xf numFmtId="0" fontId="3" fillId="0" borderId="0" xfId="0" applyFont="1" applyAlignment="1">
      <alignment horizontal="right"/>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xf numFmtId="0" fontId="0" fillId="7" borderId="4" xfId="0" applyFill="1" applyBorder="1" applyAlignment="1">
      <alignment horizontal="center"/>
    </xf>
    <xf numFmtId="1" fontId="0" fillId="7" borderId="4" xfId="0" applyNumberFormat="1" applyFill="1" applyBorder="1" applyAlignment="1">
      <alignment horizontal="center"/>
    </xf>
    <xf numFmtId="164" fontId="0" fillId="7" borderId="12" xfId="0" applyNumberFormat="1" applyFill="1" applyBorder="1" applyAlignment="1">
      <alignment horizontal="center"/>
    </xf>
    <xf numFmtId="0" fontId="1" fillId="0" borderId="11" xfId="0" applyFont="1" applyBorder="1"/>
    <xf numFmtId="1" fontId="1" fillId="2" borderId="7" xfId="0" applyNumberFormat="1" applyFont="1" applyFill="1" applyBorder="1" applyAlignment="1">
      <alignment horizontal="center"/>
    </xf>
    <xf numFmtId="164" fontId="1" fillId="2" borderId="13" xfId="0" applyNumberFormat="1" applyFont="1" applyFill="1" applyBorder="1" applyAlignment="1">
      <alignment horizontal="center"/>
    </xf>
    <xf numFmtId="1" fontId="0" fillId="8" borderId="8" xfId="0" applyNumberFormat="1" applyFill="1" applyBorder="1" applyAlignment="1">
      <alignment horizontal="center"/>
    </xf>
    <xf numFmtId="1" fontId="0" fillId="8" borderId="28" xfId="0" applyNumberFormat="1" applyFill="1" applyBorder="1" applyAlignment="1">
      <alignment horizontal="center"/>
    </xf>
    <xf numFmtId="1" fontId="0" fillId="0" borderId="27" xfId="0" applyNumberFormat="1" applyBorder="1" applyAlignment="1" applyProtection="1">
      <alignment horizontal="center"/>
      <protection locked="0"/>
    </xf>
    <xf numFmtId="0" fontId="1" fillId="10" borderId="0" xfId="0" applyFont="1" applyFill="1"/>
    <xf numFmtId="0" fontId="16" fillId="10" borderId="2" xfId="0" applyFont="1" applyFill="1" applyBorder="1" applyAlignment="1">
      <alignment horizontal="center" vertical="center" wrapText="1"/>
    </xf>
    <xf numFmtId="0" fontId="17" fillId="10" borderId="2" xfId="0" applyFont="1" applyFill="1" applyBorder="1" applyAlignment="1">
      <alignment horizontal="center"/>
    </xf>
    <xf numFmtId="2" fontId="17" fillId="10" borderId="26" xfId="0" applyNumberFormat="1" applyFont="1" applyFill="1" applyBorder="1" applyAlignment="1">
      <alignment horizontal="center"/>
    </xf>
    <xf numFmtId="0" fontId="17" fillId="10" borderId="26" xfId="0" applyFont="1" applyFill="1" applyBorder="1" applyAlignment="1">
      <alignment horizontal="center"/>
    </xf>
    <xf numFmtId="2" fontId="17" fillId="10" borderId="25" xfId="0" applyNumberFormat="1" applyFont="1" applyFill="1" applyBorder="1" applyAlignment="1">
      <alignment horizontal="center"/>
    </xf>
    <xf numFmtId="0" fontId="17" fillId="10" borderId="21" xfId="0" applyFont="1" applyFill="1" applyBorder="1" applyAlignment="1">
      <alignment horizontal="center"/>
    </xf>
    <xf numFmtId="0" fontId="18" fillId="10" borderId="21" xfId="0" applyFont="1" applyFill="1" applyBorder="1" applyAlignment="1">
      <alignment horizontal="center" wrapText="1"/>
    </xf>
    <xf numFmtId="0" fontId="17" fillId="10" borderId="0" xfId="0" applyFont="1" applyFill="1"/>
    <xf numFmtId="2" fontId="17" fillId="10" borderId="2" xfId="0" applyNumberFormat="1" applyFont="1" applyFill="1" applyBorder="1" applyAlignment="1">
      <alignment horizontal="center"/>
    </xf>
    <xf numFmtId="0" fontId="3" fillId="5" borderId="21" xfId="0" applyFont="1" applyFill="1" applyBorder="1" applyProtection="1">
      <protection locked="0"/>
    </xf>
    <xf numFmtId="2" fontId="17" fillId="10" borderId="30" xfId="0" applyNumberFormat="1" applyFont="1" applyFill="1" applyBorder="1" applyAlignment="1" applyProtection="1">
      <alignment horizontal="center"/>
      <protection hidden="1"/>
    </xf>
    <xf numFmtId="2" fontId="17" fillId="10" borderId="31" xfId="0" applyNumberFormat="1" applyFont="1" applyFill="1" applyBorder="1" applyAlignment="1" applyProtection="1">
      <alignment horizontal="center"/>
      <protection hidden="1"/>
    </xf>
    <xf numFmtId="0" fontId="1" fillId="0" borderId="0" xfId="0" applyFont="1" applyAlignment="1" applyProtection="1">
      <alignment horizontal="center"/>
      <protection locked="0"/>
    </xf>
    <xf numFmtId="0" fontId="1" fillId="5" borderId="0" xfId="0" applyFont="1" applyFill="1"/>
    <xf numFmtId="0" fontId="1" fillId="3" borderId="0" xfId="0" applyFont="1" applyFill="1"/>
    <xf numFmtId="0" fontId="1" fillId="6" borderId="0" xfId="0" applyFont="1" applyFill="1"/>
    <xf numFmtId="0" fontId="1" fillId="7" borderId="0" xfId="0" applyFont="1" applyFill="1"/>
    <xf numFmtId="0" fontId="1" fillId="2" borderId="0" xfId="0" applyFont="1" applyFill="1"/>
    <xf numFmtId="0" fontId="20" fillId="10" borderId="2" xfId="0" applyFont="1" applyFill="1" applyBorder="1" applyAlignment="1">
      <alignment horizontal="center" wrapText="1"/>
    </xf>
    <xf numFmtId="0" fontId="19" fillId="10" borderId="2" xfId="0" applyFont="1" applyFill="1" applyBorder="1" applyAlignment="1">
      <alignment horizontal="center" vertical="center" wrapText="1"/>
    </xf>
    <xf numFmtId="2" fontId="18" fillId="10" borderId="32" xfId="0" applyNumberFormat="1" applyFont="1" applyFill="1" applyBorder="1" applyAlignment="1" applyProtection="1">
      <alignment horizontal="center" wrapText="1"/>
      <protection hidden="1"/>
    </xf>
    <xf numFmtId="0" fontId="17" fillId="10" borderId="21" xfId="0" applyFont="1" applyFill="1" applyBorder="1" applyAlignment="1" applyProtection="1">
      <alignment horizontal="center"/>
      <protection hidden="1"/>
    </xf>
    <xf numFmtId="2" fontId="16" fillId="10" borderId="24" xfId="0" applyNumberFormat="1" applyFont="1" applyFill="1" applyBorder="1" applyAlignment="1" applyProtection="1">
      <alignment horizontal="center"/>
      <protection hidden="1"/>
    </xf>
    <xf numFmtId="0" fontId="16" fillId="10" borderId="2" xfId="0" applyFont="1" applyFill="1" applyBorder="1" applyAlignment="1" applyProtection="1">
      <alignment horizontal="center" vertical="center" wrapText="1"/>
      <protection hidden="1"/>
    </xf>
    <xf numFmtId="0" fontId="17" fillId="10" borderId="22" xfId="0" applyFont="1" applyFill="1" applyBorder="1" applyProtection="1">
      <protection hidden="1"/>
    </xf>
    <xf numFmtId="2" fontId="17" fillId="10" borderId="23" xfId="0" applyNumberFormat="1" applyFont="1" applyFill="1" applyBorder="1" applyAlignment="1" applyProtection="1">
      <alignment horizontal="center"/>
      <protection hidden="1"/>
    </xf>
    <xf numFmtId="0" fontId="6" fillId="9" borderId="29" xfId="0" applyFont="1" applyFill="1" applyBorder="1" applyAlignment="1">
      <alignment horizontal="center" vertical="center"/>
    </xf>
    <xf numFmtId="0" fontId="6" fillId="9" borderId="0" xfId="0" applyFont="1" applyFill="1" applyAlignment="1">
      <alignment horizontal="center" vertical="center"/>
    </xf>
    <xf numFmtId="0" fontId="6" fillId="9" borderId="8" xfId="0" applyFont="1" applyFill="1" applyBorder="1" applyAlignment="1">
      <alignment horizontal="center" vertical="center"/>
    </xf>
    <xf numFmtId="0" fontId="6" fillId="9" borderId="9" xfId="0" applyFont="1" applyFill="1" applyBorder="1" applyAlignment="1">
      <alignment horizontal="center" vertical="center"/>
    </xf>
    <xf numFmtId="0" fontId="6" fillId="9" borderId="1" xfId="0" applyFont="1" applyFill="1" applyBorder="1" applyAlignment="1">
      <alignment horizontal="center" vertical="center"/>
    </xf>
    <xf numFmtId="0" fontId="1" fillId="4" borderId="10" xfId="0" applyFont="1" applyFill="1" applyBorder="1" applyAlignment="1">
      <alignment horizontal="center" wrapText="1"/>
    </xf>
    <xf numFmtId="0" fontId="1" fillId="4" borderId="3" xfId="0" applyFont="1" applyFill="1" applyBorder="1" applyAlignment="1">
      <alignment horizontal="center" wrapText="1"/>
    </xf>
    <xf numFmtId="0" fontId="16" fillId="10"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0" xfId="0" applyFont="1" applyFill="1" applyBorder="1" applyAlignment="1">
      <alignment horizontal="center"/>
    </xf>
    <xf numFmtId="0" fontId="1" fillId="4" borderId="15" xfId="0" applyFont="1" applyFill="1" applyBorder="1" applyAlignment="1">
      <alignment horizontal="center"/>
    </xf>
    <xf numFmtId="0" fontId="1" fillId="4" borderId="18" xfId="0" applyFont="1" applyFill="1" applyBorder="1" applyAlignment="1">
      <alignment horizontal="center"/>
    </xf>
    <xf numFmtId="0" fontId="1" fillId="4" borderId="19" xfId="0" applyFont="1" applyFill="1" applyBorder="1" applyAlignment="1">
      <alignment horizontal="center"/>
    </xf>
    <xf numFmtId="0" fontId="1" fillId="4" borderId="20" xfId="0" applyFont="1" applyFill="1" applyBorder="1" applyAlignment="1">
      <alignment horizontal="center"/>
    </xf>
    <xf numFmtId="0" fontId="1" fillId="4" borderId="5" xfId="0" applyFont="1" applyFill="1" applyBorder="1" applyAlignment="1">
      <alignment vertical="center" wrapText="1"/>
    </xf>
    <xf numFmtId="0" fontId="1" fillId="0" borderId="0" xfId="0" applyFont="1" applyAlignment="1">
      <alignment horizontal="left" wrapText="1"/>
    </xf>
    <xf numFmtId="0" fontId="10" fillId="0" borderId="0" xfId="0" applyFont="1" applyAlignment="1">
      <alignment horizontal="center" textRotation="180"/>
    </xf>
  </cellXfs>
  <cellStyles count="2">
    <cellStyle name="Hyperlink" xfId="1" builtinId="8"/>
    <cellStyle name="Normal" xfId="0" builtinId="0"/>
  </cellStyles>
  <dxfs count="4">
    <dxf>
      <numFmt numFmtId="167" formatCode="0&quot; Surplus&quo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FFCCFF"/>
      <color rgb="FFCC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57150</xdr:rowOff>
    </xdr:from>
    <xdr:to>
      <xdr:col>16</xdr:col>
      <xdr:colOff>297180</xdr:colOff>
      <xdr:row>52</xdr:row>
      <xdr:rowOff>21836</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4610100"/>
          <a:ext cx="10050780" cy="5489186"/>
          <a:chOff x="3794760" y="2842787"/>
          <a:chExt cx="10050780" cy="5310638"/>
        </a:xfrm>
      </xdr:grpSpPr>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794760" y="2852003"/>
            <a:ext cx="10050780" cy="53014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grpSp>
        <xdr:nvGrpSpPr>
          <xdr:cNvPr id="4" name="Group 3">
            <a:extLst>
              <a:ext uri="{FF2B5EF4-FFF2-40B4-BE49-F238E27FC236}">
                <a16:creationId xmlns:a16="http://schemas.microsoft.com/office/drawing/2014/main" id="{00000000-0008-0000-0000-000004000000}"/>
              </a:ext>
            </a:extLst>
          </xdr:cNvPr>
          <xdr:cNvGrpSpPr/>
        </xdr:nvGrpSpPr>
        <xdr:grpSpPr>
          <a:xfrm>
            <a:off x="4404360" y="2842787"/>
            <a:ext cx="8138619" cy="4457173"/>
            <a:chOff x="4404360" y="2826433"/>
            <a:chExt cx="8138619" cy="5022167"/>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2161520" y="3009900"/>
              <a:ext cx="15240" cy="4838700"/>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6" name="Group 5">
              <a:extLst>
                <a:ext uri="{FF2B5EF4-FFF2-40B4-BE49-F238E27FC236}">
                  <a16:creationId xmlns:a16="http://schemas.microsoft.com/office/drawing/2014/main" id="{00000000-0008-0000-0000-000006000000}"/>
                </a:ext>
              </a:extLst>
            </xdr:cNvPr>
            <xdr:cNvGrpSpPr/>
          </xdr:nvGrpSpPr>
          <xdr:grpSpPr>
            <a:xfrm>
              <a:off x="4404360" y="2826433"/>
              <a:ext cx="8138619" cy="4999307"/>
              <a:chOff x="4404360" y="1912033"/>
              <a:chExt cx="8138619" cy="4999307"/>
            </a:xfrm>
          </xdr:grpSpPr>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1109960" y="4023360"/>
                <a:ext cx="5105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DBH</a:t>
                </a:r>
              </a:p>
            </xdr:txBody>
          </xdr:sp>
          <xdr:grpSp>
            <xdr:nvGrpSpPr>
              <xdr:cNvPr id="8" name="Group 7">
                <a:extLst>
                  <a:ext uri="{FF2B5EF4-FFF2-40B4-BE49-F238E27FC236}">
                    <a16:creationId xmlns:a16="http://schemas.microsoft.com/office/drawing/2014/main" id="{00000000-0008-0000-0000-000008000000}"/>
                  </a:ext>
                </a:extLst>
              </xdr:cNvPr>
              <xdr:cNvGrpSpPr/>
            </xdr:nvGrpSpPr>
            <xdr:grpSpPr>
              <a:xfrm>
                <a:off x="4404360" y="1912033"/>
                <a:ext cx="8138619" cy="4999307"/>
                <a:chOff x="4404360" y="1919653"/>
                <a:chExt cx="8138619" cy="4999307"/>
              </a:xfrm>
            </xdr:grpSpPr>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11308080" y="5737860"/>
                  <a:ext cx="59436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grpSp>
              <xdr:nvGrpSpPr>
                <xdr:cNvPr id="10" name="Group 9">
                  <a:extLst>
                    <a:ext uri="{FF2B5EF4-FFF2-40B4-BE49-F238E27FC236}">
                      <a16:creationId xmlns:a16="http://schemas.microsoft.com/office/drawing/2014/main" id="{00000000-0008-0000-0000-00000A000000}"/>
                    </a:ext>
                  </a:extLst>
                </xdr:cNvPr>
                <xdr:cNvGrpSpPr/>
              </xdr:nvGrpSpPr>
              <xdr:grpSpPr>
                <a:xfrm>
                  <a:off x="4404360" y="2065020"/>
                  <a:ext cx="8138619" cy="4853940"/>
                  <a:chOff x="4404360" y="2065020"/>
                  <a:chExt cx="8138619" cy="4305300"/>
                </a:xfrm>
              </xdr:grpSpPr>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a:off x="4419600" y="5829300"/>
                    <a:ext cx="7749540" cy="762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grpSp>
                <xdr:nvGrpSpPr>
                  <xdr:cNvPr id="14" name="Group 13">
                    <a:extLst>
                      <a:ext uri="{FF2B5EF4-FFF2-40B4-BE49-F238E27FC236}">
                        <a16:creationId xmlns:a16="http://schemas.microsoft.com/office/drawing/2014/main" id="{00000000-0008-0000-0000-00000E000000}"/>
                      </a:ext>
                    </a:extLst>
                  </xdr:cNvPr>
                  <xdr:cNvGrpSpPr/>
                </xdr:nvGrpSpPr>
                <xdr:grpSpPr>
                  <a:xfrm>
                    <a:off x="4404360" y="2065020"/>
                    <a:ext cx="8138619" cy="4305300"/>
                    <a:chOff x="4404360" y="1882140"/>
                    <a:chExt cx="8138619" cy="3695700"/>
                  </a:xfrm>
                </xdr:grpSpPr>
                <xdr:grpSp>
                  <xdr:nvGrpSpPr>
                    <xdr:cNvPr id="15" name="Group 14">
                      <a:extLst>
                        <a:ext uri="{FF2B5EF4-FFF2-40B4-BE49-F238E27FC236}">
                          <a16:creationId xmlns:a16="http://schemas.microsoft.com/office/drawing/2014/main" id="{00000000-0008-0000-0000-00000F000000}"/>
                        </a:ext>
                      </a:extLst>
                    </xdr:cNvPr>
                    <xdr:cNvGrpSpPr/>
                  </xdr:nvGrpSpPr>
                  <xdr:grpSpPr>
                    <a:xfrm>
                      <a:off x="4434840" y="2956560"/>
                      <a:ext cx="8108139" cy="2065020"/>
                      <a:chOff x="4610100" y="1676400"/>
                      <a:chExt cx="6843219" cy="2042160"/>
                    </a:xfrm>
                  </xdr:grpSpPr>
                  <xdr:grpSp>
                    <xdr:nvGrpSpPr>
                      <xdr:cNvPr id="46" name="Group 45">
                        <a:extLst>
                          <a:ext uri="{FF2B5EF4-FFF2-40B4-BE49-F238E27FC236}">
                            <a16:creationId xmlns:a16="http://schemas.microsoft.com/office/drawing/2014/main" id="{00000000-0008-0000-0000-00002E000000}"/>
                          </a:ext>
                        </a:extLst>
                      </xdr:cNvPr>
                      <xdr:cNvGrpSpPr/>
                    </xdr:nvGrpSpPr>
                    <xdr:grpSpPr>
                      <a:xfrm>
                        <a:off x="4610100" y="1676400"/>
                        <a:ext cx="6843219" cy="2042160"/>
                        <a:chOff x="4610100" y="1676400"/>
                        <a:chExt cx="6843219" cy="2042160"/>
                      </a:xfrm>
                    </xdr:grpSpPr>
                    <xdr:sp macro="" textlink="">
                      <xdr:nvSpPr>
                        <xdr:cNvPr id="59" name="Oval 58">
                          <a:extLst>
                            <a:ext uri="{FF2B5EF4-FFF2-40B4-BE49-F238E27FC236}">
                              <a16:creationId xmlns:a16="http://schemas.microsoft.com/office/drawing/2014/main" id="{00000000-0008-0000-0000-00003B000000}"/>
                            </a:ext>
                          </a:extLst>
                        </xdr:cNvPr>
                        <xdr:cNvSpPr/>
                      </xdr:nvSpPr>
                      <xdr:spPr>
                        <a:xfrm>
                          <a:off x="4610100" y="2697480"/>
                          <a:ext cx="198120" cy="43434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0" name="Straight Connector 59">
                          <a:extLst>
                            <a:ext uri="{FF2B5EF4-FFF2-40B4-BE49-F238E27FC236}">
                              <a16:creationId xmlns:a16="http://schemas.microsoft.com/office/drawing/2014/main" id="{00000000-0008-0000-0000-00003C000000}"/>
                            </a:ext>
                          </a:extLst>
                        </xdr:cNvPr>
                        <xdr:cNvCxnSpPr>
                          <a:stCxn id="59" idx="0"/>
                        </xdr:cNvCxnSpPr>
                      </xdr:nvCxnSpPr>
                      <xdr:spPr>
                        <a:xfrm flipV="1">
                          <a:off x="4709160" y="2499360"/>
                          <a:ext cx="6263640" cy="19812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61" name="Straight Connector 60">
                          <a:extLst>
                            <a:ext uri="{FF2B5EF4-FFF2-40B4-BE49-F238E27FC236}">
                              <a16:creationId xmlns:a16="http://schemas.microsoft.com/office/drawing/2014/main" id="{00000000-0008-0000-0000-00003D000000}"/>
                            </a:ext>
                          </a:extLst>
                        </xdr:cNvPr>
                        <xdr:cNvCxnSpPr>
                          <a:stCxn id="59" idx="4"/>
                        </xdr:cNvCxnSpPr>
                      </xdr:nvCxnSpPr>
                      <xdr:spPr>
                        <a:xfrm>
                          <a:off x="4709160" y="3131820"/>
                          <a:ext cx="6263640" cy="91440"/>
                        </a:xfrm>
                        <a:prstGeom prst="line">
                          <a:avLst/>
                        </a:prstGeom>
                        <a:ln w="12700"/>
                      </xdr:spPr>
                      <xdr:style>
                        <a:lnRef idx="1">
                          <a:schemeClr val="accent1"/>
                        </a:lnRef>
                        <a:fillRef idx="0">
                          <a:schemeClr val="accent1"/>
                        </a:fillRef>
                        <a:effectRef idx="0">
                          <a:schemeClr val="accent1"/>
                        </a:effectRef>
                        <a:fontRef idx="minor">
                          <a:schemeClr val="tx1"/>
                        </a:fontRef>
                      </xdr:style>
                    </xdr:cxnSp>
                    <xdr:sp macro="" textlink="">
                      <xdr:nvSpPr>
                        <xdr:cNvPr id="62" name="Freeform 61">
                          <a:extLst>
                            <a:ext uri="{FF2B5EF4-FFF2-40B4-BE49-F238E27FC236}">
                              <a16:creationId xmlns:a16="http://schemas.microsoft.com/office/drawing/2014/main" id="{00000000-0008-0000-0000-00003E000000}"/>
                            </a:ext>
                          </a:extLst>
                        </xdr:cNvPr>
                        <xdr:cNvSpPr/>
                      </xdr:nvSpPr>
                      <xdr:spPr>
                        <a:xfrm>
                          <a:off x="10926507" y="1676400"/>
                          <a:ext cx="526812" cy="2042160"/>
                        </a:xfrm>
                        <a:custGeom>
                          <a:avLst/>
                          <a:gdLst>
                            <a:gd name="connsiteX0" fmla="*/ 31053 w 526812"/>
                            <a:gd name="connsiteY0" fmla="*/ 830580 h 2042160"/>
                            <a:gd name="connsiteX1" fmla="*/ 8193 w 526812"/>
                            <a:gd name="connsiteY1" fmla="*/ 792480 h 2042160"/>
                            <a:gd name="connsiteX2" fmla="*/ 8193 w 526812"/>
                            <a:gd name="connsiteY2" fmla="*/ 685800 h 2042160"/>
                            <a:gd name="connsiteX3" fmla="*/ 46293 w 526812"/>
                            <a:gd name="connsiteY3" fmla="*/ 632460 h 2042160"/>
                            <a:gd name="connsiteX4" fmla="*/ 69153 w 526812"/>
                            <a:gd name="connsiteY4" fmla="*/ 586740 h 2042160"/>
                            <a:gd name="connsiteX5" fmla="*/ 76773 w 526812"/>
                            <a:gd name="connsiteY5" fmla="*/ 563880 h 2042160"/>
                            <a:gd name="connsiteX6" fmla="*/ 92013 w 526812"/>
                            <a:gd name="connsiteY6" fmla="*/ 541020 h 2042160"/>
                            <a:gd name="connsiteX7" fmla="*/ 107253 w 526812"/>
                            <a:gd name="connsiteY7" fmla="*/ 495300 h 2042160"/>
                            <a:gd name="connsiteX8" fmla="*/ 122493 w 526812"/>
                            <a:gd name="connsiteY8" fmla="*/ 449580 h 2042160"/>
                            <a:gd name="connsiteX9" fmla="*/ 152973 w 526812"/>
                            <a:gd name="connsiteY9" fmla="*/ 358140 h 2042160"/>
                            <a:gd name="connsiteX10" fmla="*/ 160593 w 526812"/>
                            <a:gd name="connsiteY10" fmla="*/ 320040 h 2042160"/>
                            <a:gd name="connsiteX11" fmla="*/ 168213 w 526812"/>
                            <a:gd name="connsiteY11" fmla="*/ 289560 h 2042160"/>
                            <a:gd name="connsiteX12" fmla="*/ 175833 w 526812"/>
                            <a:gd name="connsiteY12" fmla="*/ 266700 h 2042160"/>
                            <a:gd name="connsiteX13" fmla="*/ 183453 w 526812"/>
                            <a:gd name="connsiteY13" fmla="*/ 236220 h 2042160"/>
                            <a:gd name="connsiteX14" fmla="*/ 191073 w 526812"/>
                            <a:gd name="connsiteY14" fmla="*/ 213360 h 2042160"/>
                            <a:gd name="connsiteX15" fmla="*/ 198693 w 526812"/>
                            <a:gd name="connsiteY15" fmla="*/ 175260 h 2042160"/>
                            <a:gd name="connsiteX16" fmla="*/ 213933 w 526812"/>
                            <a:gd name="connsiteY16" fmla="*/ 129540 h 2042160"/>
                            <a:gd name="connsiteX17" fmla="*/ 229173 w 526812"/>
                            <a:gd name="connsiteY17" fmla="*/ 83820 h 2042160"/>
                            <a:gd name="connsiteX18" fmla="*/ 236793 w 526812"/>
                            <a:gd name="connsiteY18" fmla="*/ 53340 h 2042160"/>
                            <a:gd name="connsiteX19" fmla="*/ 252033 w 526812"/>
                            <a:gd name="connsiteY19" fmla="*/ 30480 h 2042160"/>
                            <a:gd name="connsiteX20" fmla="*/ 297753 w 526812"/>
                            <a:gd name="connsiteY20" fmla="*/ 0 h 2042160"/>
                            <a:gd name="connsiteX21" fmla="*/ 343473 w 526812"/>
                            <a:gd name="connsiteY21" fmla="*/ 7620 h 2042160"/>
                            <a:gd name="connsiteX22" fmla="*/ 335853 w 526812"/>
                            <a:gd name="connsiteY22" fmla="*/ 45720 h 2042160"/>
                            <a:gd name="connsiteX23" fmla="*/ 320613 w 526812"/>
                            <a:gd name="connsiteY23" fmla="*/ 91440 h 2042160"/>
                            <a:gd name="connsiteX24" fmla="*/ 312993 w 526812"/>
                            <a:gd name="connsiteY24" fmla="*/ 114300 h 2042160"/>
                            <a:gd name="connsiteX25" fmla="*/ 297753 w 526812"/>
                            <a:gd name="connsiteY25" fmla="*/ 137160 h 2042160"/>
                            <a:gd name="connsiteX26" fmla="*/ 282513 w 526812"/>
                            <a:gd name="connsiteY26" fmla="*/ 182880 h 2042160"/>
                            <a:gd name="connsiteX27" fmla="*/ 259653 w 526812"/>
                            <a:gd name="connsiteY27" fmla="*/ 358140 h 2042160"/>
                            <a:gd name="connsiteX28" fmla="*/ 236793 w 526812"/>
                            <a:gd name="connsiteY28" fmla="*/ 419100 h 2042160"/>
                            <a:gd name="connsiteX29" fmla="*/ 221553 w 526812"/>
                            <a:gd name="connsiteY29" fmla="*/ 480060 h 2042160"/>
                            <a:gd name="connsiteX30" fmla="*/ 206313 w 526812"/>
                            <a:gd name="connsiteY30" fmla="*/ 563880 h 2042160"/>
                            <a:gd name="connsiteX31" fmla="*/ 198693 w 526812"/>
                            <a:gd name="connsiteY31" fmla="*/ 594360 h 2042160"/>
                            <a:gd name="connsiteX32" fmla="*/ 191073 w 526812"/>
                            <a:gd name="connsiteY32" fmla="*/ 647700 h 2042160"/>
                            <a:gd name="connsiteX33" fmla="*/ 175833 w 526812"/>
                            <a:gd name="connsiteY33" fmla="*/ 693420 h 2042160"/>
                            <a:gd name="connsiteX34" fmla="*/ 168213 w 526812"/>
                            <a:gd name="connsiteY34" fmla="*/ 716280 h 2042160"/>
                            <a:gd name="connsiteX35" fmla="*/ 160593 w 526812"/>
                            <a:gd name="connsiteY35" fmla="*/ 739140 h 2042160"/>
                            <a:gd name="connsiteX36" fmla="*/ 152973 w 526812"/>
                            <a:gd name="connsiteY36" fmla="*/ 769620 h 2042160"/>
                            <a:gd name="connsiteX37" fmla="*/ 145353 w 526812"/>
                            <a:gd name="connsiteY37" fmla="*/ 807720 h 2042160"/>
                            <a:gd name="connsiteX38" fmla="*/ 137733 w 526812"/>
                            <a:gd name="connsiteY38" fmla="*/ 830580 h 2042160"/>
                            <a:gd name="connsiteX39" fmla="*/ 145353 w 526812"/>
                            <a:gd name="connsiteY39" fmla="*/ 861060 h 2042160"/>
                            <a:gd name="connsiteX40" fmla="*/ 191073 w 526812"/>
                            <a:gd name="connsiteY40" fmla="*/ 838200 h 2042160"/>
                            <a:gd name="connsiteX41" fmla="*/ 221553 w 526812"/>
                            <a:gd name="connsiteY41" fmla="*/ 792480 h 2042160"/>
                            <a:gd name="connsiteX42" fmla="*/ 244413 w 526812"/>
                            <a:gd name="connsiteY42" fmla="*/ 746760 h 2042160"/>
                            <a:gd name="connsiteX43" fmla="*/ 252033 w 526812"/>
                            <a:gd name="connsiteY43" fmla="*/ 716280 h 2042160"/>
                            <a:gd name="connsiteX44" fmla="*/ 259653 w 526812"/>
                            <a:gd name="connsiteY44" fmla="*/ 693420 h 2042160"/>
                            <a:gd name="connsiteX45" fmla="*/ 267273 w 526812"/>
                            <a:gd name="connsiteY45" fmla="*/ 655320 h 2042160"/>
                            <a:gd name="connsiteX46" fmla="*/ 274893 w 526812"/>
                            <a:gd name="connsiteY46" fmla="*/ 632460 h 2042160"/>
                            <a:gd name="connsiteX47" fmla="*/ 282513 w 526812"/>
                            <a:gd name="connsiteY47" fmla="*/ 601980 h 2042160"/>
                            <a:gd name="connsiteX48" fmla="*/ 297753 w 526812"/>
                            <a:gd name="connsiteY48" fmla="*/ 579120 h 2042160"/>
                            <a:gd name="connsiteX49" fmla="*/ 312993 w 526812"/>
                            <a:gd name="connsiteY49" fmla="*/ 533400 h 2042160"/>
                            <a:gd name="connsiteX50" fmla="*/ 335853 w 526812"/>
                            <a:gd name="connsiteY50" fmla="*/ 464820 h 2042160"/>
                            <a:gd name="connsiteX51" fmla="*/ 343473 w 526812"/>
                            <a:gd name="connsiteY51" fmla="*/ 441960 h 2042160"/>
                            <a:gd name="connsiteX52" fmla="*/ 351093 w 526812"/>
                            <a:gd name="connsiteY52" fmla="*/ 419100 h 2042160"/>
                            <a:gd name="connsiteX53" fmla="*/ 366333 w 526812"/>
                            <a:gd name="connsiteY53" fmla="*/ 396240 h 2042160"/>
                            <a:gd name="connsiteX54" fmla="*/ 389193 w 526812"/>
                            <a:gd name="connsiteY54" fmla="*/ 350520 h 2042160"/>
                            <a:gd name="connsiteX55" fmla="*/ 396813 w 526812"/>
                            <a:gd name="connsiteY55" fmla="*/ 411480 h 2042160"/>
                            <a:gd name="connsiteX56" fmla="*/ 389193 w 526812"/>
                            <a:gd name="connsiteY56" fmla="*/ 495300 h 2042160"/>
                            <a:gd name="connsiteX57" fmla="*/ 358713 w 526812"/>
                            <a:gd name="connsiteY57" fmla="*/ 563880 h 2042160"/>
                            <a:gd name="connsiteX58" fmla="*/ 343473 w 526812"/>
                            <a:gd name="connsiteY58" fmla="*/ 609600 h 2042160"/>
                            <a:gd name="connsiteX59" fmla="*/ 335853 w 526812"/>
                            <a:gd name="connsiteY59" fmla="*/ 632460 h 2042160"/>
                            <a:gd name="connsiteX60" fmla="*/ 328233 w 526812"/>
                            <a:gd name="connsiteY60" fmla="*/ 655320 h 2042160"/>
                            <a:gd name="connsiteX61" fmla="*/ 312993 w 526812"/>
                            <a:gd name="connsiteY61" fmla="*/ 678180 h 2042160"/>
                            <a:gd name="connsiteX62" fmla="*/ 297753 w 526812"/>
                            <a:gd name="connsiteY62" fmla="*/ 723900 h 2042160"/>
                            <a:gd name="connsiteX63" fmla="*/ 282513 w 526812"/>
                            <a:gd name="connsiteY63" fmla="*/ 746760 h 2042160"/>
                            <a:gd name="connsiteX64" fmla="*/ 267273 w 526812"/>
                            <a:gd name="connsiteY64" fmla="*/ 792480 h 2042160"/>
                            <a:gd name="connsiteX65" fmla="*/ 252033 w 526812"/>
                            <a:gd name="connsiteY65" fmla="*/ 815340 h 2042160"/>
                            <a:gd name="connsiteX66" fmla="*/ 236793 w 526812"/>
                            <a:gd name="connsiteY66" fmla="*/ 861060 h 2042160"/>
                            <a:gd name="connsiteX67" fmla="*/ 221553 w 526812"/>
                            <a:gd name="connsiteY67" fmla="*/ 883920 h 2042160"/>
                            <a:gd name="connsiteX68" fmla="*/ 206313 w 526812"/>
                            <a:gd name="connsiteY68" fmla="*/ 929640 h 2042160"/>
                            <a:gd name="connsiteX69" fmla="*/ 252033 w 526812"/>
                            <a:gd name="connsiteY69" fmla="*/ 944880 h 2042160"/>
                            <a:gd name="connsiteX70" fmla="*/ 381573 w 526812"/>
                            <a:gd name="connsiteY70" fmla="*/ 960120 h 2042160"/>
                            <a:gd name="connsiteX71" fmla="*/ 427293 w 526812"/>
                            <a:gd name="connsiteY71" fmla="*/ 975360 h 2042160"/>
                            <a:gd name="connsiteX72" fmla="*/ 465393 w 526812"/>
                            <a:gd name="connsiteY72" fmla="*/ 1021080 h 2042160"/>
                            <a:gd name="connsiteX73" fmla="*/ 480633 w 526812"/>
                            <a:gd name="connsiteY73" fmla="*/ 1066800 h 2042160"/>
                            <a:gd name="connsiteX74" fmla="*/ 511113 w 526812"/>
                            <a:gd name="connsiteY74" fmla="*/ 1120140 h 2042160"/>
                            <a:gd name="connsiteX75" fmla="*/ 526353 w 526812"/>
                            <a:gd name="connsiteY75" fmla="*/ 1165860 h 2042160"/>
                            <a:gd name="connsiteX76" fmla="*/ 480633 w 526812"/>
                            <a:gd name="connsiteY76" fmla="*/ 1158240 h 2042160"/>
                            <a:gd name="connsiteX77" fmla="*/ 450153 w 526812"/>
                            <a:gd name="connsiteY77" fmla="*/ 1112520 h 2042160"/>
                            <a:gd name="connsiteX78" fmla="*/ 412053 w 526812"/>
                            <a:gd name="connsiteY78" fmla="*/ 1074420 h 2042160"/>
                            <a:gd name="connsiteX79" fmla="*/ 373953 w 526812"/>
                            <a:gd name="connsiteY79" fmla="*/ 1059180 h 2042160"/>
                            <a:gd name="connsiteX80" fmla="*/ 191073 w 526812"/>
                            <a:gd name="connsiteY80" fmla="*/ 1066800 h 2042160"/>
                            <a:gd name="connsiteX81" fmla="*/ 183453 w 526812"/>
                            <a:gd name="connsiteY81" fmla="*/ 1089660 h 2042160"/>
                            <a:gd name="connsiteX82" fmla="*/ 213933 w 526812"/>
                            <a:gd name="connsiteY82" fmla="*/ 1135380 h 2042160"/>
                            <a:gd name="connsiteX83" fmla="*/ 229173 w 526812"/>
                            <a:gd name="connsiteY83" fmla="*/ 1158240 h 2042160"/>
                            <a:gd name="connsiteX84" fmla="*/ 274893 w 526812"/>
                            <a:gd name="connsiteY84" fmla="*/ 1188720 h 2042160"/>
                            <a:gd name="connsiteX85" fmla="*/ 335853 w 526812"/>
                            <a:gd name="connsiteY85" fmla="*/ 1280160 h 2042160"/>
                            <a:gd name="connsiteX86" fmla="*/ 343473 w 526812"/>
                            <a:gd name="connsiteY86" fmla="*/ 1303020 h 2042160"/>
                            <a:gd name="connsiteX87" fmla="*/ 358713 w 526812"/>
                            <a:gd name="connsiteY87" fmla="*/ 1325880 h 2042160"/>
                            <a:gd name="connsiteX88" fmla="*/ 381573 w 526812"/>
                            <a:gd name="connsiteY88" fmla="*/ 1371600 h 2042160"/>
                            <a:gd name="connsiteX89" fmla="*/ 389193 w 526812"/>
                            <a:gd name="connsiteY89" fmla="*/ 1402080 h 2042160"/>
                            <a:gd name="connsiteX90" fmla="*/ 396813 w 526812"/>
                            <a:gd name="connsiteY90" fmla="*/ 1424940 h 2042160"/>
                            <a:gd name="connsiteX91" fmla="*/ 404433 w 526812"/>
                            <a:gd name="connsiteY91" fmla="*/ 1508760 h 2042160"/>
                            <a:gd name="connsiteX92" fmla="*/ 396813 w 526812"/>
                            <a:gd name="connsiteY92" fmla="*/ 1577340 h 2042160"/>
                            <a:gd name="connsiteX93" fmla="*/ 358713 w 526812"/>
                            <a:gd name="connsiteY93" fmla="*/ 1508760 h 2042160"/>
                            <a:gd name="connsiteX94" fmla="*/ 328233 w 526812"/>
                            <a:gd name="connsiteY94" fmla="*/ 1463040 h 2042160"/>
                            <a:gd name="connsiteX95" fmla="*/ 320613 w 526812"/>
                            <a:gd name="connsiteY95" fmla="*/ 1440180 h 2042160"/>
                            <a:gd name="connsiteX96" fmla="*/ 282513 w 526812"/>
                            <a:gd name="connsiteY96" fmla="*/ 1394460 h 2042160"/>
                            <a:gd name="connsiteX97" fmla="*/ 259653 w 526812"/>
                            <a:gd name="connsiteY97" fmla="*/ 1348740 h 2042160"/>
                            <a:gd name="connsiteX98" fmla="*/ 236793 w 526812"/>
                            <a:gd name="connsiteY98" fmla="*/ 1341120 h 2042160"/>
                            <a:gd name="connsiteX99" fmla="*/ 213933 w 526812"/>
                            <a:gd name="connsiteY99" fmla="*/ 1318260 h 2042160"/>
                            <a:gd name="connsiteX100" fmla="*/ 175833 w 526812"/>
                            <a:gd name="connsiteY100" fmla="*/ 1371600 h 2042160"/>
                            <a:gd name="connsiteX101" fmla="*/ 160593 w 526812"/>
                            <a:gd name="connsiteY101" fmla="*/ 1394460 h 2042160"/>
                            <a:gd name="connsiteX102" fmla="*/ 191073 w 526812"/>
                            <a:gd name="connsiteY102" fmla="*/ 1478280 h 2042160"/>
                            <a:gd name="connsiteX103" fmla="*/ 213933 w 526812"/>
                            <a:gd name="connsiteY103" fmla="*/ 1493520 h 2042160"/>
                            <a:gd name="connsiteX104" fmla="*/ 244413 w 526812"/>
                            <a:gd name="connsiteY104" fmla="*/ 1531620 h 2042160"/>
                            <a:gd name="connsiteX105" fmla="*/ 274893 w 526812"/>
                            <a:gd name="connsiteY105" fmla="*/ 1577340 h 2042160"/>
                            <a:gd name="connsiteX106" fmla="*/ 312993 w 526812"/>
                            <a:gd name="connsiteY106" fmla="*/ 1630680 h 2042160"/>
                            <a:gd name="connsiteX107" fmla="*/ 343473 w 526812"/>
                            <a:gd name="connsiteY107" fmla="*/ 1684020 h 2042160"/>
                            <a:gd name="connsiteX108" fmla="*/ 366333 w 526812"/>
                            <a:gd name="connsiteY108" fmla="*/ 1699260 h 2042160"/>
                            <a:gd name="connsiteX109" fmla="*/ 404433 w 526812"/>
                            <a:gd name="connsiteY109" fmla="*/ 1744980 h 2042160"/>
                            <a:gd name="connsiteX110" fmla="*/ 419673 w 526812"/>
                            <a:gd name="connsiteY110" fmla="*/ 1767840 h 2042160"/>
                            <a:gd name="connsiteX111" fmla="*/ 450153 w 526812"/>
                            <a:gd name="connsiteY111" fmla="*/ 1775460 h 2042160"/>
                            <a:gd name="connsiteX112" fmla="*/ 465393 w 526812"/>
                            <a:gd name="connsiteY112" fmla="*/ 1798320 h 2042160"/>
                            <a:gd name="connsiteX113" fmla="*/ 488253 w 526812"/>
                            <a:gd name="connsiteY113" fmla="*/ 1805940 h 2042160"/>
                            <a:gd name="connsiteX114" fmla="*/ 511113 w 526812"/>
                            <a:gd name="connsiteY114" fmla="*/ 1882140 h 2042160"/>
                            <a:gd name="connsiteX115" fmla="*/ 503493 w 526812"/>
                            <a:gd name="connsiteY115" fmla="*/ 2004060 h 2042160"/>
                            <a:gd name="connsiteX116" fmla="*/ 495873 w 526812"/>
                            <a:gd name="connsiteY116" fmla="*/ 2026920 h 2042160"/>
                            <a:gd name="connsiteX117" fmla="*/ 473013 w 526812"/>
                            <a:gd name="connsiteY117" fmla="*/ 2042160 h 2042160"/>
                            <a:gd name="connsiteX118" fmla="*/ 442533 w 526812"/>
                            <a:gd name="connsiteY118" fmla="*/ 2004060 h 2042160"/>
                            <a:gd name="connsiteX119" fmla="*/ 412053 w 526812"/>
                            <a:gd name="connsiteY119" fmla="*/ 1958340 h 2042160"/>
                            <a:gd name="connsiteX120" fmla="*/ 381573 w 526812"/>
                            <a:gd name="connsiteY120" fmla="*/ 1912620 h 2042160"/>
                            <a:gd name="connsiteX121" fmla="*/ 358713 w 526812"/>
                            <a:gd name="connsiteY121" fmla="*/ 1889760 h 2042160"/>
                            <a:gd name="connsiteX122" fmla="*/ 351093 w 526812"/>
                            <a:gd name="connsiteY122" fmla="*/ 1866900 h 2042160"/>
                            <a:gd name="connsiteX123" fmla="*/ 328233 w 526812"/>
                            <a:gd name="connsiteY123" fmla="*/ 1844040 h 2042160"/>
                            <a:gd name="connsiteX124" fmla="*/ 305373 w 526812"/>
                            <a:gd name="connsiteY124" fmla="*/ 1813560 h 2042160"/>
                            <a:gd name="connsiteX125" fmla="*/ 274893 w 526812"/>
                            <a:gd name="connsiteY125" fmla="*/ 1775460 h 2042160"/>
                            <a:gd name="connsiteX126" fmla="*/ 267273 w 526812"/>
                            <a:gd name="connsiteY126" fmla="*/ 1752600 h 2042160"/>
                            <a:gd name="connsiteX127" fmla="*/ 213933 w 526812"/>
                            <a:gd name="connsiteY127" fmla="*/ 1691640 h 2042160"/>
                            <a:gd name="connsiteX128" fmla="*/ 175833 w 526812"/>
                            <a:gd name="connsiteY128" fmla="*/ 1661160 h 2042160"/>
                            <a:gd name="connsiteX129" fmla="*/ 122493 w 526812"/>
                            <a:gd name="connsiteY129" fmla="*/ 1630680 h 2042160"/>
                            <a:gd name="connsiteX130" fmla="*/ 53913 w 526812"/>
                            <a:gd name="connsiteY130" fmla="*/ 1592580 h 2042160"/>
                            <a:gd name="connsiteX131" fmla="*/ 8193 w 526812"/>
                            <a:gd name="connsiteY131" fmla="*/ 1562100 h 2042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Lst>
                          <a:rect l="l" t="t" r="r" b="b"/>
                          <a:pathLst>
                            <a:path w="526812" h="2042160">
                              <a:moveTo>
                                <a:pt x="31053" y="830580"/>
                              </a:moveTo>
                              <a:cubicBezTo>
                                <a:pt x="23433" y="817880"/>
                                <a:pt x="14208" y="806014"/>
                                <a:pt x="8193" y="792480"/>
                              </a:cubicBezTo>
                              <a:cubicBezTo>
                                <a:pt x="-6618" y="759154"/>
                                <a:pt x="1969" y="718994"/>
                                <a:pt x="8193" y="685800"/>
                              </a:cubicBezTo>
                              <a:cubicBezTo>
                                <a:pt x="17676" y="635226"/>
                                <a:pt x="12342" y="643777"/>
                                <a:pt x="46293" y="632460"/>
                              </a:cubicBezTo>
                              <a:cubicBezTo>
                                <a:pt x="65446" y="575001"/>
                                <a:pt x="39610" y="645826"/>
                                <a:pt x="69153" y="586740"/>
                              </a:cubicBezTo>
                              <a:cubicBezTo>
                                <a:pt x="72745" y="579556"/>
                                <a:pt x="73181" y="571064"/>
                                <a:pt x="76773" y="563880"/>
                              </a:cubicBezTo>
                              <a:cubicBezTo>
                                <a:pt x="80869" y="555689"/>
                                <a:pt x="88294" y="549389"/>
                                <a:pt x="92013" y="541020"/>
                              </a:cubicBezTo>
                              <a:cubicBezTo>
                                <a:pt x="98537" y="526340"/>
                                <a:pt x="102173" y="510540"/>
                                <a:pt x="107253" y="495300"/>
                              </a:cubicBezTo>
                              <a:lnTo>
                                <a:pt x="122493" y="449580"/>
                              </a:lnTo>
                              <a:lnTo>
                                <a:pt x="152973" y="358140"/>
                              </a:lnTo>
                              <a:cubicBezTo>
                                <a:pt x="157069" y="345853"/>
                                <a:pt x="157783" y="332683"/>
                                <a:pt x="160593" y="320040"/>
                              </a:cubicBezTo>
                              <a:cubicBezTo>
                                <a:pt x="162865" y="309817"/>
                                <a:pt x="165336" y="299630"/>
                                <a:pt x="168213" y="289560"/>
                              </a:cubicBezTo>
                              <a:cubicBezTo>
                                <a:pt x="170420" y="281837"/>
                                <a:pt x="173626" y="274423"/>
                                <a:pt x="175833" y="266700"/>
                              </a:cubicBezTo>
                              <a:cubicBezTo>
                                <a:pt x="178710" y="256630"/>
                                <a:pt x="180576" y="246290"/>
                                <a:pt x="183453" y="236220"/>
                              </a:cubicBezTo>
                              <a:cubicBezTo>
                                <a:pt x="185660" y="228497"/>
                                <a:pt x="189125" y="221152"/>
                                <a:pt x="191073" y="213360"/>
                              </a:cubicBezTo>
                              <a:cubicBezTo>
                                <a:pt x="194214" y="200795"/>
                                <a:pt x="195285" y="187755"/>
                                <a:pt x="198693" y="175260"/>
                              </a:cubicBezTo>
                              <a:cubicBezTo>
                                <a:pt x="202920" y="159762"/>
                                <a:pt x="208853" y="144780"/>
                                <a:pt x="213933" y="129540"/>
                              </a:cubicBezTo>
                              <a:lnTo>
                                <a:pt x="229173" y="83820"/>
                              </a:lnTo>
                              <a:cubicBezTo>
                                <a:pt x="232485" y="73885"/>
                                <a:pt x="232668" y="62966"/>
                                <a:pt x="236793" y="53340"/>
                              </a:cubicBezTo>
                              <a:cubicBezTo>
                                <a:pt x="240401" y="44922"/>
                                <a:pt x="245141" y="36511"/>
                                <a:pt x="252033" y="30480"/>
                              </a:cubicBezTo>
                              <a:cubicBezTo>
                                <a:pt x="265817" y="18419"/>
                                <a:pt x="297753" y="0"/>
                                <a:pt x="297753" y="0"/>
                              </a:cubicBezTo>
                              <a:cubicBezTo>
                                <a:pt x="312993" y="2540"/>
                                <a:pt x="333582" y="-4249"/>
                                <a:pt x="343473" y="7620"/>
                              </a:cubicBezTo>
                              <a:cubicBezTo>
                                <a:pt x="351764" y="17570"/>
                                <a:pt x="339261" y="33225"/>
                                <a:pt x="335853" y="45720"/>
                              </a:cubicBezTo>
                              <a:cubicBezTo>
                                <a:pt x="331626" y="61218"/>
                                <a:pt x="325693" y="76200"/>
                                <a:pt x="320613" y="91440"/>
                              </a:cubicBezTo>
                              <a:cubicBezTo>
                                <a:pt x="318073" y="99060"/>
                                <a:pt x="317448" y="107617"/>
                                <a:pt x="312993" y="114300"/>
                              </a:cubicBezTo>
                              <a:cubicBezTo>
                                <a:pt x="307913" y="121920"/>
                                <a:pt x="301472" y="128791"/>
                                <a:pt x="297753" y="137160"/>
                              </a:cubicBezTo>
                              <a:cubicBezTo>
                                <a:pt x="291229" y="151840"/>
                                <a:pt x="282513" y="182880"/>
                                <a:pt x="282513" y="182880"/>
                              </a:cubicBezTo>
                              <a:cubicBezTo>
                                <a:pt x="273950" y="328457"/>
                                <a:pt x="288571" y="271385"/>
                                <a:pt x="259653" y="358140"/>
                              </a:cubicBezTo>
                              <a:cubicBezTo>
                                <a:pt x="237682" y="424052"/>
                                <a:pt x="268095" y="372147"/>
                                <a:pt x="236793" y="419100"/>
                              </a:cubicBezTo>
                              <a:lnTo>
                                <a:pt x="221553" y="480060"/>
                              </a:lnTo>
                              <a:cubicBezTo>
                                <a:pt x="213380" y="512750"/>
                                <a:pt x="213107" y="529911"/>
                                <a:pt x="206313" y="563880"/>
                              </a:cubicBezTo>
                              <a:cubicBezTo>
                                <a:pt x="204259" y="574149"/>
                                <a:pt x="200566" y="584056"/>
                                <a:pt x="198693" y="594360"/>
                              </a:cubicBezTo>
                              <a:cubicBezTo>
                                <a:pt x="195480" y="612031"/>
                                <a:pt x="195112" y="630199"/>
                                <a:pt x="191073" y="647700"/>
                              </a:cubicBezTo>
                              <a:cubicBezTo>
                                <a:pt x="187461" y="663353"/>
                                <a:pt x="180913" y="678180"/>
                                <a:pt x="175833" y="693420"/>
                              </a:cubicBezTo>
                              <a:lnTo>
                                <a:pt x="168213" y="716280"/>
                              </a:lnTo>
                              <a:cubicBezTo>
                                <a:pt x="165673" y="723900"/>
                                <a:pt x="162541" y="731348"/>
                                <a:pt x="160593" y="739140"/>
                              </a:cubicBezTo>
                              <a:cubicBezTo>
                                <a:pt x="158053" y="749300"/>
                                <a:pt x="155245" y="759397"/>
                                <a:pt x="152973" y="769620"/>
                              </a:cubicBezTo>
                              <a:cubicBezTo>
                                <a:pt x="150163" y="782263"/>
                                <a:pt x="148494" y="795155"/>
                                <a:pt x="145353" y="807720"/>
                              </a:cubicBezTo>
                              <a:cubicBezTo>
                                <a:pt x="143405" y="815512"/>
                                <a:pt x="140273" y="822960"/>
                                <a:pt x="137733" y="830580"/>
                              </a:cubicBezTo>
                              <a:cubicBezTo>
                                <a:pt x="140273" y="840740"/>
                                <a:pt x="136975" y="854776"/>
                                <a:pt x="145353" y="861060"/>
                              </a:cubicBezTo>
                              <a:cubicBezTo>
                                <a:pt x="152776" y="866627"/>
                                <a:pt x="189037" y="839558"/>
                                <a:pt x="191073" y="838200"/>
                              </a:cubicBezTo>
                              <a:cubicBezTo>
                                <a:pt x="201233" y="822960"/>
                                <a:pt x="215761" y="809856"/>
                                <a:pt x="221553" y="792480"/>
                              </a:cubicBezTo>
                              <a:cubicBezTo>
                                <a:pt x="232069" y="760932"/>
                                <a:pt x="224718" y="776303"/>
                                <a:pt x="244413" y="746760"/>
                              </a:cubicBezTo>
                              <a:cubicBezTo>
                                <a:pt x="246953" y="736600"/>
                                <a:pt x="249156" y="726350"/>
                                <a:pt x="252033" y="716280"/>
                              </a:cubicBezTo>
                              <a:cubicBezTo>
                                <a:pt x="254240" y="708557"/>
                                <a:pt x="257705" y="701212"/>
                                <a:pt x="259653" y="693420"/>
                              </a:cubicBezTo>
                              <a:cubicBezTo>
                                <a:pt x="262794" y="680855"/>
                                <a:pt x="264132" y="667885"/>
                                <a:pt x="267273" y="655320"/>
                              </a:cubicBezTo>
                              <a:cubicBezTo>
                                <a:pt x="269221" y="647528"/>
                                <a:pt x="272686" y="640183"/>
                                <a:pt x="274893" y="632460"/>
                              </a:cubicBezTo>
                              <a:cubicBezTo>
                                <a:pt x="277770" y="622390"/>
                                <a:pt x="278388" y="611606"/>
                                <a:pt x="282513" y="601980"/>
                              </a:cubicBezTo>
                              <a:cubicBezTo>
                                <a:pt x="286121" y="593562"/>
                                <a:pt x="294034" y="587489"/>
                                <a:pt x="297753" y="579120"/>
                              </a:cubicBezTo>
                              <a:cubicBezTo>
                                <a:pt x="304277" y="564440"/>
                                <a:pt x="307913" y="548640"/>
                                <a:pt x="312993" y="533400"/>
                              </a:cubicBezTo>
                              <a:lnTo>
                                <a:pt x="335853" y="464820"/>
                              </a:lnTo>
                              <a:lnTo>
                                <a:pt x="343473" y="441960"/>
                              </a:lnTo>
                              <a:cubicBezTo>
                                <a:pt x="346013" y="434340"/>
                                <a:pt x="346638" y="425783"/>
                                <a:pt x="351093" y="419100"/>
                              </a:cubicBezTo>
                              <a:cubicBezTo>
                                <a:pt x="356173" y="411480"/>
                                <a:pt x="362237" y="404431"/>
                                <a:pt x="366333" y="396240"/>
                              </a:cubicBezTo>
                              <a:cubicBezTo>
                                <a:pt x="397881" y="333144"/>
                                <a:pt x="345517" y="416034"/>
                                <a:pt x="389193" y="350520"/>
                              </a:cubicBezTo>
                              <a:cubicBezTo>
                                <a:pt x="413262" y="398659"/>
                                <a:pt x="403366" y="362335"/>
                                <a:pt x="396813" y="411480"/>
                              </a:cubicBezTo>
                              <a:cubicBezTo>
                                <a:pt x="393105" y="439289"/>
                                <a:pt x="394069" y="467672"/>
                                <a:pt x="389193" y="495300"/>
                              </a:cubicBezTo>
                              <a:cubicBezTo>
                                <a:pt x="375913" y="570556"/>
                                <a:pt x="380096" y="515769"/>
                                <a:pt x="358713" y="563880"/>
                              </a:cubicBezTo>
                              <a:cubicBezTo>
                                <a:pt x="352189" y="578560"/>
                                <a:pt x="348553" y="594360"/>
                                <a:pt x="343473" y="609600"/>
                              </a:cubicBezTo>
                              <a:lnTo>
                                <a:pt x="335853" y="632460"/>
                              </a:lnTo>
                              <a:cubicBezTo>
                                <a:pt x="333313" y="640080"/>
                                <a:pt x="332688" y="648637"/>
                                <a:pt x="328233" y="655320"/>
                              </a:cubicBezTo>
                              <a:cubicBezTo>
                                <a:pt x="323153" y="662940"/>
                                <a:pt x="316712" y="669811"/>
                                <a:pt x="312993" y="678180"/>
                              </a:cubicBezTo>
                              <a:cubicBezTo>
                                <a:pt x="306469" y="692860"/>
                                <a:pt x="306664" y="710534"/>
                                <a:pt x="297753" y="723900"/>
                              </a:cubicBezTo>
                              <a:cubicBezTo>
                                <a:pt x="292673" y="731520"/>
                                <a:pt x="286232" y="738391"/>
                                <a:pt x="282513" y="746760"/>
                              </a:cubicBezTo>
                              <a:cubicBezTo>
                                <a:pt x="275989" y="761440"/>
                                <a:pt x="276184" y="779114"/>
                                <a:pt x="267273" y="792480"/>
                              </a:cubicBezTo>
                              <a:cubicBezTo>
                                <a:pt x="262193" y="800100"/>
                                <a:pt x="255752" y="806971"/>
                                <a:pt x="252033" y="815340"/>
                              </a:cubicBezTo>
                              <a:cubicBezTo>
                                <a:pt x="245509" y="830020"/>
                                <a:pt x="245704" y="847694"/>
                                <a:pt x="236793" y="861060"/>
                              </a:cubicBezTo>
                              <a:cubicBezTo>
                                <a:pt x="231713" y="868680"/>
                                <a:pt x="225272" y="875551"/>
                                <a:pt x="221553" y="883920"/>
                              </a:cubicBezTo>
                              <a:cubicBezTo>
                                <a:pt x="215029" y="898600"/>
                                <a:pt x="206313" y="929640"/>
                                <a:pt x="206313" y="929640"/>
                              </a:cubicBezTo>
                              <a:cubicBezTo>
                                <a:pt x="221553" y="934720"/>
                                <a:pt x="236130" y="942608"/>
                                <a:pt x="252033" y="944880"/>
                              </a:cubicBezTo>
                              <a:cubicBezTo>
                                <a:pt x="330643" y="956110"/>
                                <a:pt x="287502" y="950713"/>
                                <a:pt x="381573" y="960120"/>
                              </a:cubicBezTo>
                              <a:cubicBezTo>
                                <a:pt x="396813" y="965200"/>
                                <a:pt x="418382" y="961994"/>
                                <a:pt x="427293" y="975360"/>
                              </a:cubicBezTo>
                              <a:cubicBezTo>
                                <a:pt x="448511" y="1007186"/>
                                <a:pt x="436057" y="991744"/>
                                <a:pt x="465393" y="1021080"/>
                              </a:cubicBezTo>
                              <a:cubicBezTo>
                                <a:pt x="470473" y="1036320"/>
                                <a:pt x="471722" y="1053434"/>
                                <a:pt x="480633" y="1066800"/>
                              </a:cubicBezTo>
                              <a:cubicBezTo>
                                <a:pt x="494380" y="1087420"/>
                                <a:pt x="501445" y="1095970"/>
                                <a:pt x="511113" y="1120140"/>
                              </a:cubicBezTo>
                              <a:cubicBezTo>
                                <a:pt x="517079" y="1135055"/>
                                <a:pt x="521273" y="1150620"/>
                                <a:pt x="526353" y="1165860"/>
                              </a:cubicBezTo>
                              <a:cubicBezTo>
                                <a:pt x="531239" y="1180517"/>
                                <a:pt x="495873" y="1160780"/>
                                <a:pt x="480633" y="1158240"/>
                              </a:cubicBezTo>
                              <a:lnTo>
                                <a:pt x="450153" y="1112520"/>
                              </a:lnTo>
                              <a:cubicBezTo>
                                <a:pt x="434913" y="1089660"/>
                                <a:pt x="437453" y="1087120"/>
                                <a:pt x="412053" y="1074420"/>
                              </a:cubicBezTo>
                              <a:cubicBezTo>
                                <a:pt x="399819" y="1068303"/>
                                <a:pt x="386653" y="1064260"/>
                                <a:pt x="373953" y="1059180"/>
                              </a:cubicBezTo>
                              <a:cubicBezTo>
                                <a:pt x="312993" y="1061720"/>
                                <a:pt x="251320" y="1057161"/>
                                <a:pt x="191073" y="1066800"/>
                              </a:cubicBezTo>
                              <a:cubicBezTo>
                                <a:pt x="183142" y="1068069"/>
                                <a:pt x="183453" y="1081628"/>
                                <a:pt x="183453" y="1089660"/>
                              </a:cubicBezTo>
                              <a:cubicBezTo>
                                <a:pt x="183453" y="1132571"/>
                                <a:pt x="184489" y="1125565"/>
                                <a:pt x="213933" y="1135380"/>
                              </a:cubicBezTo>
                              <a:cubicBezTo>
                                <a:pt x="219013" y="1143000"/>
                                <a:pt x="222281" y="1152209"/>
                                <a:pt x="229173" y="1158240"/>
                              </a:cubicBezTo>
                              <a:cubicBezTo>
                                <a:pt x="242957" y="1170301"/>
                                <a:pt x="274893" y="1188720"/>
                                <a:pt x="274893" y="1188720"/>
                              </a:cubicBezTo>
                              <a:lnTo>
                                <a:pt x="335853" y="1280160"/>
                              </a:lnTo>
                              <a:cubicBezTo>
                                <a:pt x="340308" y="1286843"/>
                                <a:pt x="339881" y="1295836"/>
                                <a:pt x="343473" y="1303020"/>
                              </a:cubicBezTo>
                              <a:cubicBezTo>
                                <a:pt x="347569" y="1311211"/>
                                <a:pt x="354617" y="1317689"/>
                                <a:pt x="358713" y="1325880"/>
                              </a:cubicBezTo>
                              <a:cubicBezTo>
                                <a:pt x="390261" y="1388976"/>
                                <a:pt x="337897" y="1306086"/>
                                <a:pt x="381573" y="1371600"/>
                              </a:cubicBezTo>
                              <a:cubicBezTo>
                                <a:pt x="384113" y="1381760"/>
                                <a:pt x="386316" y="1392010"/>
                                <a:pt x="389193" y="1402080"/>
                              </a:cubicBezTo>
                              <a:cubicBezTo>
                                <a:pt x="391400" y="1409803"/>
                                <a:pt x="395677" y="1416989"/>
                                <a:pt x="396813" y="1424940"/>
                              </a:cubicBezTo>
                              <a:cubicBezTo>
                                <a:pt x="400781" y="1452713"/>
                                <a:pt x="401893" y="1480820"/>
                                <a:pt x="404433" y="1508760"/>
                              </a:cubicBezTo>
                              <a:cubicBezTo>
                                <a:pt x="401893" y="1531620"/>
                                <a:pt x="416536" y="1565506"/>
                                <a:pt x="396813" y="1577340"/>
                              </a:cubicBezTo>
                              <a:cubicBezTo>
                                <a:pt x="377154" y="1589135"/>
                                <a:pt x="365426" y="1520843"/>
                                <a:pt x="358713" y="1508760"/>
                              </a:cubicBezTo>
                              <a:cubicBezTo>
                                <a:pt x="349818" y="1492749"/>
                                <a:pt x="338393" y="1478280"/>
                                <a:pt x="328233" y="1463040"/>
                              </a:cubicBezTo>
                              <a:cubicBezTo>
                                <a:pt x="323778" y="1456357"/>
                                <a:pt x="324205" y="1447364"/>
                                <a:pt x="320613" y="1440180"/>
                              </a:cubicBezTo>
                              <a:cubicBezTo>
                                <a:pt x="310004" y="1418962"/>
                                <a:pt x="299365" y="1411312"/>
                                <a:pt x="282513" y="1394460"/>
                              </a:cubicBezTo>
                              <a:cubicBezTo>
                                <a:pt x="277493" y="1379401"/>
                                <a:pt x="273082" y="1359483"/>
                                <a:pt x="259653" y="1348740"/>
                              </a:cubicBezTo>
                              <a:cubicBezTo>
                                <a:pt x="253381" y="1343722"/>
                                <a:pt x="244413" y="1343660"/>
                                <a:pt x="236793" y="1341120"/>
                              </a:cubicBezTo>
                              <a:cubicBezTo>
                                <a:pt x="229173" y="1333500"/>
                                <a:pt x="224295" y="1321220"/>
                                <a:pt x="213933" y="1318260"/>
                              </a:cubicBezTo>
                              <a:cubicBezTo>
                                <a:pt x="170096" y="1305735"/>
                                <a:pt x="182767" y="1350797"/>
                                <a:pt x="175833" y="1371600"/>
                              </a:cubicBezTo>
                              <a:cubicBezTo>
                                <a:pt x="172937" y="1380288"/>
                                <a:pt x="165673" y="1386840"/>
                                <a:pt x="160593" y="1394460"/>
                              </a:cubicBezTo>
                              <a:cubicBezTo>
                                <a:pt x="166232" y="1422655"/>
                                <a:pt x="169254" y="1456461"/>
                                <a:pt x="191073" y="1478280"/>
                              </a:cubicBezTo>
                              <a:cubicBezTo>
                                <a:pt x="197549" y="1484756"/>
                                <a:pt x="206313" y="1488440"/>
                                <a:pt x="213933" y="1493520"/>
                              </a:cubicBezTo>
                              <a:cubicBezTo>
                                <a:pt x="231093" y="1545000"/>
                                <a:pt x="207295" y="1489199"/>
                                <a:pt x="244413" y="1531620"/>
                              </a:cubicBezTo>
                              <a:cubicBezTo>
                                <a:pt x="256474" y="1545404"/>
                                <a:pt x="263903" y="1562687"/>
                                <a:pt x="274893" y="1577340"/>
                              </a:cubicBezTo>
                              <a:cubicBezTo>
                                <a:pt x="284706" y="1590424"/>
                                <a:pt x="304079" y="1615081"/>
                                <a:pt x="312993" y="1630680"/>
                              </a:cubicBezTo>
                              <a:cubicBezTo>
                                <a:pt x="320962" y="1644625"/>
                                <a:pt x="331096" y="1671643"/>
                                <a:pt x="343473" y="1684020"/>
                              </a:cubicBezTo>
                              <a:cubicBezTo>
                                <a:pt x="349949" y="1690496"/>
                                <a:pt x="358713" y="1694180"/>
                                <a:pt x="366333" y="1699260"/>
                              </a:cubicBezTo>
                              <a:cubicBezTo>
                                <a:pt x="404171" y="1756017"/>
                                <a:pt x="355540" y="1686308"/>
                                <a:pt x="404433" y="1744980"/>
                              </a:cubicBezTo>
                              <a:cubicBezTo>
                                <a:pt x="410296" y="1752015"/>
                                <a:pt x="412053" y="1762760"/>
                                <a:pt x="419673" y="1767840"/>
                              </a:cubicBezTo>
                              <a:cubicBezTo>
                                <a:pt x="428387" y="1773649"/>
                                <a:pt x="439993" y="1772920"/>
                                <a:pt x="450153" y="1775460"/>
                              </a:cubicBezTo>
                              <a:cubicBezTo>
                                <a:pt x="455233" y="1783080"/>
                                <a:pt x="458242" y="1792599"/>
                                <a:pt x="465393" y="1798320"/>
                              </a:cubicBezTo>
                              <a:cubicBezTo>
                                <a:pt x="471665" y="1803338"/>
                                <a:pt x="483584" y="1799404"/>
                                <a:pt x="488253" y="1805940"/>
                              </a:cubicBezTo>
                              <a:cubicBezTo>
                                <a:pt x="495388" y="1815929"/>
                                <a:pt x="507039" y="1865846"/>
                                <a:pt x="511113" y="1882140"/>
                              </a:cubicBezTo>
                              <a:cubicBezTo>
                                <a:pt x="508573" y="1922780"/>
                                <a:pt x="507756" y="1963564"/>
                                <a:pt x="503493" y="2004060"/>
                              </a:cubicBezTo>
                              <a:cubicBezTo>
                                <a:pt x="502652" y="2012048"/>
                                <a:pt x="500891" y="2020648"/>
                                <a:pt x="495873" y="2026920"/>
                              </a:cubicBezTo>
                              <a:cubicBezTo>
                                <a:pt x="490152" y="2034071"/>
                                <a:pt x="480633" y="2037080"/>
                                <a:pt x="473013" y="2042160"/>
                              </a:cubicBezTo>
                              <a:cubicBezTo>
                                <a:pt x="430774" y="2014001"/>
                                <a:pt x="464184" y="2043031"/>
                                <a:pt x="442533" y="2004060"/>
                              </a:cubicBezTo>
                              <a:cubicBezTo>
                                <a:pt x="433638" y="1988049"/>
                                <a:pt x="422213" y="1973580"/>
                                <a:pt x="412053" y="1958340"/>
                              </a:cubicBezTo>
                              <a:lnTo>
                                <a:pt x="381573" y="1912620"/>
                              </a:lnTo>
                              <a:cubicBezTo>
                                <a:pt x="375595" y="1903654"/>
                                <a:pt x="366333" y="1897380"/>
                                <a:pt x="358713" y="1889760"/>
                              </a:cubicBezTo>
                              <a:cubicBezTo>
                                <a:pt x="356173" y="1882140"/>
                                <a:pt x="355548" y="1873583"/>
                                <a:pt x="351093" y="1866900"/>
                              </a:cubicBezTo>
                              <a:cubicBezTo>
                                <a:pt x="345115" y="1857934"/>
                                <a:pt x="335246" y="1852222"/>
                                <a:pt x="328233" y="1844040"/>
                              </a:cubicBezTo>
                              <a:cubicBezTo>
                                <a:pt x="319968" y="1834397"/>
                                <a:pt x="312993" y="1823720"/>
                                <a:pt x="305373" y="1813560"/>
                              </a:cubicBezTo>
                              <a:cubicBezTo>
                                <a:pt x="286220" y="1756101"/>
                                <a:pt x="314284" y="1824699"/>
                                <a:pt x="274893" y="1775460"/>
                              </a:cubicBezTo>
                              <a:cubicBezTo>
                                <a:pt x="269875" y="1769188"/>
                                <a:pt x="271174" y="1759621"/>
                                <a:pt x="267273" y="1752600"/>
                              </a:cubicBezTo>
                              <a:cubicBezTo>
                                <a:pt x="241126" y="1705535"/>
                                <a:pt x="247327" y="1713902"/>
                                <a:pt x="213933" y="1691640"/>
                              </a:cubicBezTo>
                              <a:cubicBezTo>
                                <a:pt x="200066" y="1650039"/>
                                <a:pt x="217933" y="1682210"/>
                                <a:pt x="175833" y="1661160"/>
                              </a:cubicBezTo>
                              <a:cubicBezTo>
                                <a:pt x="83569" y="1615028"/>
                                <a:pt x="192413" y="1653987"/>
                                <a:pt x="122493" y="1630680"/>
                              </a:cubicBezTo>
                              <a:cubicBezTo>
                                <a:pt x="56479" y="1586671"/>
                                <a:pt x="161736" y="1655476"/>
                                <a:pt x="53913" y="1592580"/>
                              </a:cubicBezTo>
                              <a:cubicBezTo>
                                <a:pt x="38092" y="1583351"/>
                                <a:pt x="8193" y="1562100"/>
                                <a:pt x="8193" y="1562100"/>
                              </a:cubicBezTo>
                            </a:path>
                          </a:pathLst>
                        </a:cu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47" name="Freeform 46">
                        <a:extLst>
                          <a:ext uri="{FF2B5EF4-FFF2-40B4-BE49-F238E27FC236}">
                            <a16:creationId xmlns:a16="http://schemas.microsoft.com/office/drawing/2014/main" id="{00000000-0008-0000-0000-00002F000000}"/>
                          </a:ext>
                        </a:extLst>
                      </xdr:cNvPr>
                      <xdr:cNvSpPr/>
                    </xdr:nvSpPr>
                    <xdr:spPr>
                      <a:xfrm>
                        <a:off x="10073640" y="3040380"/>
                        <a:ext cx="838200" cy="40911"/>
                      </a:xfrm>
                      <a:custGeom>
                        <a:avLst/>
                        <a:gdLst>
                          <a:gd name="connsiteX0" fmla="*/ 838200 w 838200"/>
                          <a:gd name="connsiteY0" fmla="*/ 30480 h 40911"/>
                          <a:gd name="connsiteX1" fmla="*/ 800100 w 838200"/>
                          <a:gd name="connsiteY1" fmla="*/ 15240 h 40911"/>
                          <a:gd name="connsiteX2" fmla="*/ 769620 w 838200"/>
                          <a:gd name="connsiteY2" fmla="*/ 0 h 40911"/>
                          <a:gd name="connsiteX3" fmla="*/ 411480 w 838200"/>
                          <a:gd name="connsiteY3" fmla="*/ 7620 h 40911"/>
                          <a:gd name="connsiteX4" fmla="*/ 350520 w 838200"/>
                          <a:gd name="connsiteY4" fmla="*/ 15240 h 40911"/>
                          <a:gd name="connsiteX5" fmla="*/ 312420 w 838200"/>
                          <a:gd name="connsiteY5" fmla="*/ 22860 h 40911"/>
                          <a:gd name="connsiteX6" fmla="*/ 190500 w 838200"/>
                          <a:gd name="connsiteY6" fmla="*/ 30480 h 40911"/>
                          <a:gd name="connsiteX7" fmla="*/ 0 w 838200"/>
                          <a:gd name="connsiteY7" fmla="*/ 38100 h 409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838200" h="40911">
                            <a:moveTo>
                              <a:pt x="838200" y="30480"/>
                            </a:moveTo>
                            <a:cubicBezTo>
                              <a:pt x="825500" y="25400"/>
                              <a:pt x="812599" y="20795"/>
                              <a:pt x="800100" y="15240"/>
                            </a:cubicBezTo>
                            <a:cubicBezTo>
                              <a:pt x="789720" y="10627"/>
                              <a:pt x="780977" y="223"/>
                              <a:pt x="769620" y="0"/>
                            </a:cubicBezTo>
                            <a:lnTo>
                              <a:pt x="411480" y="7620"/>
                            </a:lnTo>
                            <a:cubicBezTo>
                              <a:pt x="391160" y="10160"/>
                              <a:pt x="370760" y="12126"/>
                              <a:pt x="350520" y="15240"/>
                            </a:cubicBezTo>
                            <a:cubicBezTo>
                              <a:pt x="337719" y="17209"/>
                              <a:pt x="325313" y="21632"/>
                              <a:pt x="312420" y="22860"/>
                            </a:cubicBezTo>
                            <a:cubicBezTo>
                              <a:pt x="271884" y="26721"/>
                              <a:pt x="231140" y="27940"/>
                              <a:pt x="190500" y="30480"/>
                            </a:cubicBezTo>
                            <a:cubicBezTo>
                              <a:pt x="102587" y="48063"/>
                              <a:pt x="165352" y="38100"/>
                              <a:pt x="0" y="3810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 name="Freeform 47">
                        <a:extLst>
                          <a:ext uri="{FF2B5EF4-FFF2-40B4-BE49-F238E27FC236}">
                            <a16:creationId xmlns:a16="http://schemas.microsoft.com/office/drawing/2014/main" id="{00000000-0008-0000-0000-000030000000}"/>
                          </a:ext>
                        </a:extLst>
                      </xdr:cNvPr>
                      <xdr:cNvSpPr/>
                    </xdr:nvSpPr>
                    <xdr:spPr>
                      <a:xfrm>
                        <a:off x="9593580" y="2886115"/>
                        <a:ext cx="1264920" cy="62825"/>
                      </a:xfrm>
                      <a:custGeom>
                        <a:avLst/>
                        <a:gdLst>
                          <a:gd name="connsiteX0" fmla="*/ 1264920 w 1264920"/>
                          <a:gd name="connsiteY0" fmla="*/ 32345 h 62825"/>
                          <a:gd name="connsiteX1" fmla="*/ 822960 w 1264920"/>
                          <a:gd name="connsiteY1" fmla="*/ 24725 h 62825"/>
                          <a:gd name="connsiteX2" fmla="*/ 716280 w 1264920"/>
                          <a:gd name="connsiteY2" fmla="*/ 55205 h 62825"/>
                          <a:gd name="connsiteX3" fmla="*/ 693420 w 1264920"/>
                          <a:gd name="connsiteY3" fmla="*/ 62825 h 62825"/>
                          <a:gd name="connsiteX4" fmla="*/ 533400 w 1264920"/>
                          <a:gd name="connsiteY4" fmla="*/ 55205 h 62825"/>
                          <a:gd name="connsiteX5" fmla="*/ 510540 w 1264920"/>
                          <a:gd name="connsiteY5" fmla="*/ 47585 h 62825"/>
                          <a:gd name="connsiteX6" fmla="*/ 426720 w 1264920"/>
                          <a:gd name="connsiteY6" fmla="*/ 32345 h 62825"/>
                          <a:gd name="connsiteX7" fmla="*/ 373380 w 1264920"/>
                          <a:gd name="connsiteY7" fmla="*/ 24725 h 62825"/>
                          <a:gd name="connsiteX8" fmla="*/ 0 w 1264920"/>
                          <a:gd name="connsiteY8" fmla="*/ 24725 h 62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64920" h="62825">
                            <a:moveTo>
                              <a:pt x="1264920" y="32345"/>
                            </a:moveTo>
                            <a:cubicBezTo>
                              <a:pt x="1097899" y="-23329"/>
                              <a:pt x="1202167" y="5765"/>
                              <a:pt x="822960" y="24725"/>
                            </a:cubicBezTo>
                            <a:cubicBezTo>
                              <a:pt x="800447" y="25851"/>
                              <a:pt x="740430" y="47155"/>
                              <a:pt x="716280" y="55205"/>
                            </a:cubicBezTo>
                            <a:lnTo>
                              <a:pt x="693420" y="62825"/>
                            </a:lnTo>
                            <a:cubicBezTo>
                              <a:pt x="640080" y="60285"/>
                              <a:pt x="586616" y="59640"/>
                              <a:pt x="533400" y="55205"/>
                            </a:cubicBezTo>
                            <a:cubicBezTo>
                              <a:pt x="525396" y="54538"/>
                              <a:pt x="518332" y="49533"/>
                              <a:pt x="510540" y="47585"/>
                            </a:cubicBezTo>
                            <a:cubicBezTo>
                              <a:pt x="491518" y="42829"/>
                              <a:pt x="444384" y="35062"/>
                              <a:pt x="426720" y="32345"/>
                            </a:cubicBezTo>
                            <a:cubicBezTo>
                              <a:pt x="408968" y="29614"/>
                              <a:pt x="391338" y="25046"/>
                              <a:pt x="373380" y="24725"/>
                            </a:cubicBezTo>
                            <a:cubicBezTo>
                              <a:pt x="248940" y="22503"/>
                              <a:pt x="124460" y="24725"/>
                              <a:pt x="0" y="24725"/>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 name="Freeform 48">
                        <a:extLst>
                          <a:ext uri="{FF2B5EF4-FFF2-40B4-BE49-F238E27FC236}">
                            <a16:creationId xmlns:a16="http://schemas.microsoft.com/office/drawing/2014/main" id="{00000000-0008-0000-0000-000031000000}"/>
                          </a:ext>
                        </a:extLst>
                      </xdr:cNvPr>
                      <xdr:cNvSpPr/>
                    </xdr:nvSpPr>
                    <xdr:spPr>
                      <a:xfrm>
                        <a:off x="9768840" y="2618262"/>
                        <a:ext cx="1135380" cy="124938"/>
                      </a:xfrm>
                      <a:custGeom>
                        <a:avLst/>
                        <a:gdLst>
                          <a:gd name="connsiteX0" fmla="*/ 1135380 w 1135380"/>
                          <a:gd name="connsiteY0" fmla="*/ 124938 h 124938"/>
                          <a:gd name="connsiteX1" fmla="*/ 1097280 w 1135380"/>
                          <a:gd name="connsiteY1" fmla="*/ 117318 h 124938"/>
                          <a:gd name="connsiteX2" fmla="*/ 1066800 w 1135380"/>
                          <a:gd name="connsiteY2" fmla="*/ 109698 h 124938"/>
                          <a:gd name="connsiteX3" fmla="*/ 861060 w 1135380"/>
                          <a:gd name="connsiteY3" fmla="*/ 102078 h 124938"/>
                          <a:gd name="connsiteX4" fmla="*/ 769620 w 1135380"/>
                          <a:gd name="connsiteY4" fmla="*/ 86838 h 124938"/>
                          <a:gd name="connsiteX5" fmla="*/ 716280 w 1135380"/>
                          <a:gd name="connsiteY5" fmla="*/ 71598 h 124938"/>
                          <a:gd name="connsiteX6" fmla="*/ 685800 w 1135380"/>
                          <a:gd name="connsiteY6" fmla="*/ 63978 h 124938"/>
                          <a:gd name="connsiteX7" fmla="*/ 647700 w 1135380"/>
                          <a:gd name="connsiteY7" fmla="*/ 56358 h 124938"/>
                          <a:gd name="connsiteX8" fmla="*/ 609600 w 1135380"/>
                          <a:gd name="connsiteY8" fmla="*/ 41118 h 124938"/>
                          <a:gd name="connsiteX9" fmla="*/ 525780 w 1135380"/>
                          <a:gd name="connsiteY9" fmla="*/ 18258 h 124938"/>
                          <a:gd name="connsiteX10" fmla="*/ 60960 w 1135380"/>
                          <a:gd name="connsiteY10" fmla="*/ 10638 h 124938"/>
                          <a:gd name="connsiteX11" fmla="*/ 0 w 1135380"/>
                          <a:gd name="connsiteY11" fmla="*/ 3018 h 1249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135380" h="124938">
                            <a:moveTo>
                              <a:pt x="1135380" y="124938"/>
                            </a:moveTo>
                            <a:cubicBezTo>
                              <a:pt x="1122680" y="122398"/>
                              <a:pt x="1109923" y="120128"/>
                              <a:pt x="1097280" y="117318"/>
                            </a:cubicBezTo>
                            <a:cubicBezTo>
                              <a:pt x="1087057" y="115046"/>
                              <a:pt x="1077251" y="110372"/>
                              <a:pt x="1066800" y="109698"/>
                            </a:cubicBezTo>
                            <a:cubicBezTo>
                              <a:pt x="998315" y="105280"/>
                              <a:pt x="929640" y="104618"/>
                              <a:pt x="861060" y="102078"/>
                            </a:cubicBezTo>
                            <a:cubicBezTo>
                              <a:pt x="792468" y="84930"/>
                              <a:pt x="876648" y="104676"/>
                              <a:pt x="769620" y="86838"/>
                            </a:cubicBezTo>
                            <a:cubicBezTo>
                              <a:pt x="741034" y="82074"/>
                              <a:pt x="741646" y="78845"/>
                              <a:pt x="716280" y="71598"/>
                            </a:cubicBezTo>
                            <a:cubicBezTo>
                              <a:pt x="706210" y="68721"/>
                              <a:pt x="696023" y="66250"/>
                              <a:pt x="685800" y="63978"/>
                            </a:cubicBezTo>
                            <a:cubicBezTo>
                              <a:pt x="673157" y="61168"/>
                              <a:pt x="660105" y="60080"/>
                              <a:pt x="647700" y="56358"/>
                            </a:cubicBezTo>
                            <a:cubicBezTo>
                              <a:pt x="634599" y="52428"/>
                              <a:pt x="622407" y="45921"/>
                              <a:pt x="609600" y="41118"/>
                            </a:cubicBezTo>
                            <a:cubicBezTo>
                              <a:pt x="581113" y="30435"/>
                              <a:pt x="557390" y="26160"/>
                              <a:pt x="525780" y="18258"/>
                            </a:cubicBezTo>
                            <a:cubicBezTo>
                              <a:pt x="375446" y="-19326"/>
                              <a:pt x="215900" y="13178"/>
                              <a:pt x="60960" y="10638"/>
                            </a:cubicBezTo>
                            <a:cubicBezTo>
                              <a:pt x="20623" y="554"/>
                              <a:pt x="40953" y="3018"/>
                              <a:pt x="0" y="3018"/>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 name="Freeform 49">
                        <a:extLst>
                          <a:ext uri="{FF2B5EF4-FFF2-40B4-BE49-F238E27FC236}">
                            <a16:creationId xmlns:a16="http://schemas.microsoft.com/office/drawing/2014/main" id="{00000000-0008-0000-0000-000032000000}"/>
                          </a:ext>
                        </a:extLst>
                      </xdr:cNvPr>
                      <xdr:cNvSpPr/>
                    </xdr:nvSpPr>
                    <xdr:spPr>
                      <a:xfrm>
                        <a:off x="8077200" y="3063220"/>
                        <a:ext cx="1333500" cy="60980"/>
                      </a:xfrm>
                      <a:custGeom>
                        <a:avLst/>
                        <a:gdLst>
                          <a:gd name="connsiteX0" fmla="*/ 1333500 w 1333500"/>
                          <a:gd name="connsiteY0" fmla="*/ 30500 h 60980"/>
                          <a:gd name="connsiteX1" fmla="*/ 1051560 w 1333500"/>
                          <a:gd name="connsiteY1" fmla="*/ 15260 h 60980"/>
                          <a:gd name="connsiteX2" fmla="*/ 762000 w 1333500"/>
                          <a:gd name="connsiteY2" fmla="*/ 20 h 60980"/>
                          <a:gd name="connsiteX3" fmla="*/ 472440 w 1333500"/>
                          <a:gd name="connsiteY3" fmla="*/ 7640 h 60980"/>
                          <a:gd name="connsiteX4" fmla="*/ 449580 w 1333500"/>
                          <a:gd name="connsiteY4" fmla="*/ 15260 h 60980"/>
                          <a:gd name="connsiteX5" fmla="*/ 403860 w 1333500"/>
                          <a:gd name="connsiteY5" fmla="*/ 22880 h 60980"/>
                          <a:gd name="connsiteX6" fmla="*/ 350520 w 1333500"/>
                          <a:gd name="connsiteY6" fmla="*/ 38120 h 60980"/>
                          <a:gd name="connsiteX7" fmla="*/ 320040 w 1333500"/>
                          <a:gd name="connsiteY7" fmla="*/ 45740 h 60980"/>
                          <a:gd name="connsiteX8" fmla="*/ 266700 w 1333500"/>
                          <a:gd name="connsiteY8" fmla="*/ 60980 h 60980"/>
                          <a:gd name="connsiteX9" fmla="*/ 160020 w 1333500"/>
                          <a:gd name="connsiteY9" fmla="*/ 45740 h 60980"/>
                          <a:gd name="connsiteX10" fmla="*/ 121920 w 1333500"/>
                          <a:gd name="connsiteY10" fmla="*/ 30500 h 60980"/>
                          <a:gd name="connsiteX11" fmla="*/ 91440 w 1333500"/>
                          <a:gd name="connsiteY11" fmla="*/ 22880 h 60980"/>
                          <a:gd name="connsiteX12" fmla="*/ 68580 w 1333500"/>
                          <a:gd name="connsiteY12" fmla="*/ 15260 h 60980"/>
                          <a:gd name="connsiteX13" fmla="*/ 30480 w 1333500"/>
                          <a:gd name="connsiteY13" fmla="*/ 7640 h 60980"/>
                          <a:gd name="connsiteX14" fmla="*/ 0 w 1333500"/>
                          <a:gd name="connsiteY14" fmla="*/ 20 h 609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333500" h="60980">
                            <a:moveTo>
                              <a:pt x="1333500" y="30500"/>
                            </a:moveTo>
                            <a:cubicBezTo>
                              <a:pt x="1213834" y="6567"/>
                              <a:pt x="1319809" y="25577"/>
                              <a:pt x="1051560" y="15260"/>
                            </a:cubicBezTo>
                            <a:cubicBezTo>
                              <a:pt x="987167" y="12783"/>
                              <a:pt x="829544" y="3772"/>
                              <a:pt x="762000" y="20"/>
                            </a:cubicBezTo>
                            <a:cubicBezTo>
                              <a:pt x="665480" y="2560"/>
                              <a:pt x="568879" y="2936"/>
                              <a:pt x="472440" y="7640"/>
                            </a:cubicBezTo>
                            <a:cubicBezTo>
                              <a:pt x="464417" y="8031"/>
                              <a:pt x="457421" y="13518"/>
                              <a:pt x="449580" y="15260"/>
                            </a:cubicBezTo>
                            <a:cubicBezTo>
                              <a:pt x="434498" y="18612"/>
                              <a:pt x="419010" y="19850"/>
                              <a:pt x="403860" y="22880"/>
                            </a:cubicBezTo>
                            <a:cubicBezTo>
                              <a:pt x="364158" y="30820"/>
                              <a:pt x="384412" y="28437"/>
                              <a:pt x="350520" y="38120"/>
                            </a:cubicBezTo>
                            <a:cubicBezTo>
                              <a:pt x="340450" y="40997"/>
                              <a:pt x="330110" y="42863"/>
                              <a:pt x="320040" y="45740"/>
                            </a:cubicBezTo>
                            <a:cubicBezTo>
                              <a:pt x="243518" y="67604"/>
                              <a:pt x="361985" y="37159"/>
                              <a:pt x="266700" y="60980"/>
                            </a:cubicBezTo>
                            <a:cubicBezTo>
                              <a:pt x="242274" y="58266"/>
                              <a:pt x="188563" y="54303"/>
                              <a:pt x="160020" y="45740"/>
                            </a:cubicBezTo>
                            <a:cubicBezTo>
                              <a:pt x="146919" y="41810"/>
                              <a:pt x="134896" y="34825"/>
                              <a:pt x="121920" y="30500"/>
                            </a:cubicBezTo>
                            <a:cubicBezTo>
                              <a:pt x="111985" y="27188"/>
                              <a:pt x="101510" y="25757"/>
                              <a:pt x="91440" y="22880"/>
                            </a:cubicBezTo>
                            <a:cubicBezTo>
                              <a:pt x="83717" y="20673"/>
                              <a:pt x="76372" y="17208"/>
                              <a:pt x="68580" y="15260"/>
                            </a:cubicBezTo>
                            <a:cubicBezTo>
                              <a:pt x="56015" y="12119"/>
                              <a:pt x="43045" y="10781"/>
                              <a:pt x="30480" y="7640"/>
                            </a:cubicBezTo>
                            <a:cubicBezTo>
                              <a:pt x="-3213" y="-783"/>
                              <a:pt x="18316" y="20"/>
                              <a:pt x="0" y="2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 name="Freeform 50">
                        <a:extLst>
                          <a:ext uri="{FF2B5EF4-FFF2-40B4-BE49-F238E27FC236}">
                            <a16:creationId xmlns:a16="http://schemas.microsoft.com/office/drawing/2014/main" id="{00000000-0008-0000-0000-000033000000}"/>
                          </a:ext>
                        </a:extLst>
                      </xdr:cNvPr>
                      <xdr:cNvSpPr/>
                    </xdr:nvSpPr>
                    <xdr:spPr>
                      <a:xfrm>
                        <a:off x="7802880" y="2880360"/>
                        <a:ext cx="1623060" cy="68869"/>
                      </a:xfrm>
                      <a:custGeom>
                        <a:avLst/>
                        <a:gdLst>
                          <a:gd name="connsiteX0" fmla="*/ 1623060 w 1623060"/>
                          <a:gd name="connsiteY0" fmla="*/ 0 h 68869"/>
                          <a:gd name="connsiteX1" fmla="*/ 1013460 w 1623060"/>
                          <a:gd name="connsiteY1" fmla="*/ 15240 h 68869"/>
                          <a:gd name="connsiteX2" fmla="*/ 990600 w 1623060"/>
                          <a:gd name="connsiteY2" fmla="*/ 22860 h 68869"/>
                          <a:gd name="connsiteX3" fmla="*/ 548640 w 1623060"/>
                          <a:gd name="connsiteY3" fmla="*/ 22860 h 68869"/>
                          <a:gd name="connsiteX4" fmla="*/ 464820 w 1623060"/>
                          <a:gd name="connsiteY4" fmla="*/ 7620 h 68869"/>
                          <a:gd name="connsiteX5" fmla="*/ 396240 w 1623060"/>
                          <a:gd name="connsiteY5" fmla="*/ 0 h 68869"/>
                          <a:gd name="connsiteX6" fmla="*/ 0 w 1623060"/>
                          <a:gd name="connsiteY6" fmla="*/ 7620 h 688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23060" h="68869">
                            <a:moveTo>
                              <a:pt x="1623060" y="0"/>
                            </a:moveTo>
                            <a:lnTo>
                              <a:pt x="1013460" y="15240"/>
                            </a:lnTo>
                            <a:cubicBezTo>
                              <a:pt x="1005443" y="15726"/>
                              <a:pt x="998220" y="20320"/>
                              <a:pt x="990600" y="22860"/>
                            </a:cubicBezTo>
                            <a:cubicBezTo>
                              <a:pt x="851897" y="115328"/>
                              <a:pt x="969691" y="43233"/>
                              <a:pt x="548640" y="22860"/>
                            </a:cubicBezTo>
                            <a:cubicBezTo>
                              <a:pt x="467095" y="18914"/>
                              <a:pt x="523125" y="16590"/>
                              <a:pt x="464820" y="7620"/>
                            </a:cubicBezTo>
                            <a:cubicBezTo>
                              <a:pt x="442087" y="4123"/>
                              <a:pt x="419100" y="2540"/>
                              <a:pt x="396240" y="0"/>
                            </a:cubicBezTo>
                            <a:lnTo>
                              <a:pt x="0" y="762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 name="Freeform 51">
                        <a:extLst>
                          <a:ext uri="{FF2B5EF4-FFF2-40B4-BE49-F238E27FC236}">
                            <a16:creationId xmlns:a16="http://schemas.microsoft.com/office/drawing/2014/main" id="{00000000-0008-0000-0000-000034000000}"/>
                          </a:ext>
                        </a:extLst>
                      </xdr:cNvPr>
                      <xdr:cNvSpPr/>
                    </xdr:nvSpPr>
                    <xdr:spPr>
                      <a:xfrm>
                        <a:off x="8641080" y="2689860"/>
                        <a:ext cx="914400" cy="78009"/>
                      </a:xfrm>
                      <a:custGeom>
                        <a:avLst/>
                        <a:gdLst>
                          <a:gd name="connsiteX0" fmla="*/ 914400 w 914400"/>
                          <a:gd name="connsiteY0" fmla="*/ 0 h 78009"/>
                          <a:gd name="connsiteX1" fmla="*/ 342900 w 914400"/>
                          <a:gd name="connsiteY1" fmla="*/ 15240 h 78009"/>
                          <a:gd name="connsiteX2" fmla="*/ 312420 w 914400"/>
                          <a:gd name="connsiteY2" fmla="*/ 22860 h 78009"/>
                          <a:gd name="connsiteX3" fmla="*/ 259080 w 914400"/>
                          <a:gd name="connsiteY3" fmla="*/ 30480 h 78009"/>
                          <a:gd name="connsiteX4" fmla="*/ 236220 w 914400"/>
                          <a:gd name="connsiteY4" fmla="*/ 38100 h 78009"/>
                          <a:gd name="connsiteX5" fmla="*/ 0 w 914400"/>
                          <a:gd name="connsiteY5" fmla="*/ 68580 h 780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14400" h="78009">
                            <a:moveTo>
                              <a:pt x="914400" y="0"/>
                            </a:moveTo>
                            <a:cubicBezTo>
                              <a:pt x="691366" y="37172"/>
                              <a:pt x="934278" y="-962"/>
                              <a:pt x="342900" y="15240"/>
                            </a:cubicBezTo>
                            <a:cubicBezTo>
                              <a:pt x="332431" y="15527"/>
                              <a:pt x="322724" y="20987"/>
                              <a:pt x="312420" y="22860"/>
                            </a:cubicBezTo>
                            <a:cubicBezTo>
                              <a:pt x="294749" y="26073"/>
                              <a:pt x="276860" y="27940"/>
                              <a:pt x="259080" y="30480"/>
                            </a:cubicBezTo>
                            <a:cubicBezTo>
                              <a:pt x="251460" y="33020"/>
                              <a:pt x="243241" y="34199"/>
                              <a:pt x="236220" y="38100"/>
                            </a:cubicBezTo>
                            <a:cubicBezTo>
                              <a:pt x="117954" y="103803"/>
                              <a:pt x="277152" y="68580"/>
                              <a:pt x="0" y="6858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 name="Freeform 52">
                        <a:extLst>
                          <a:ext uri="{FF2B5EF4-FFF2-40B4-BE49-F238E27FC236}">
                            <a16:creationId xmlns:a16="http://schemas.microsoft.com/office/drawing/2014/main" id="{00000000-0008-0000-0000-000035000000}"/>
                          </a:ext>
                        </a:extLst>
                      </xdr:cNvPr>
                      <xdr:cNvSpPr/>
                    </xdr:nvSpPr>
                    <xdr:spPr>
                      <a:xfrm>
                        <a:off x="6065520" y="2773680"/>
                        <a:ext cx="1737360" cy="63081"/>
                      </a:xfrm>
                      <a:custGeom>
                        <a:avLst/>
                        <a:gdLst>
                          <a:gd name="connsiteX0" fmla="*/ 1737360 w 1737360"/>
                          <a:gd name="connsiteY0" fmla="*/ 0 h 63081"/>
                          <a:gd name="connsiteX1" fmla="*/ 1485900 w 1737360"/>
                          <a:gd name="connsiteY1" fmla="*/ 7620 h 63081"/>
                          <a:gd name="connsiteX2" fmla="*/ 1409700 w 1737360"/>
                          <a:gd name="connsiteY2" fmla="*/ 22860 h 63081"/>
                          <a:gd name="connsiteX3" fmla="*/ 1386840 w 1737360"/>
                          <a:gd name="connsiteY3" fmla="*/ 30480 h 63081"/>
                          <a:gd name="connsiteX4" fmla="*/ 1135380 w 1737360"/>
                          <a:gd name="connsiteY4" fmla="*/ 45720 h 63081"/>
                          <a:gd name="connsiteX5" fmla="*/ 617220 w 1737360"/>
                          <a:gd name="connsiteY5" fmla="*/ 53340 h 63081"/>
                          <a:gd name="connsiteX6" fmla="*/ 556260 w 1737360"/>
                          <a:gd name="connsiteY6" fmla="*/ 45720 h 63081"/>
                          <a:gd name="connsiteX7" fmla="*/ 533400 w 1737360"/>
                          <a:gd name="connsiteY7" fmla="*/ 38100 h 63081"/>
                          <a:gd name="connsiteX8" fmla="*/ 449580 w 1737360"/>
                          <a:gd name="connsiteY8" fmla="*/ 30480 h 63081"/>
                          <a:gd name="connsiteX9" fmla="*/ 342900 w 1737360"/>
                          <a:gd name="connsiteY9" fmla="*/ 15240 h 63081"/>
                          <a:gd name="connsiteX10" fmla="*/ 304800 w 1737360"/>
                          <a:gd name="connsiteY10" fmla="*/ 7620 h 63081"/>
                          <a:gd name="connsiteX11" fmla="*/ 0 w 1737360"/>
                          <a:gd name="connsiteY11" fmla="*/ 15240 h 630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737360" h="63081">
                            <a:moveTo>
                              <a:pt x="1737360" y="0"/>
                            </a:moveTo>
                            <a:cubicBezTo>
                              <a:pt x="1653540" y="2540"/>
                              <a:pt x="1569555" y="1784"/>
                              <a:pt x="1485900" y="7620"/>
                            </a:cubicBezTo>
                            <a:cubicBezTo>
                              <a:pt x="1460060" y="9423"/>
                              <a:pt x="1434274" y="14669"/>
                              <a:pt x="1409700" y="22860"/>
                            </a:cubicBezTo>
                            <a:cubicBezTo>
                              <a:pt x="1402080" y="25400"/>
                              <a:pt x="1394802" y="29418"/>
                              <a:pt x="1386840" y="30480"/>
                            </a:cubicBezTo>
                            <a:cubicBezTo>
                              <a:pt x="1326567" y="38516"/>
                              <a:pt x="1178625" y="43661"/>
                              <a:pt x="1135380" y="45720"/>
                            </a:cubicBezTo>
                            <a:cubicBezTo>
                              <a:pt x="861639" y="73094"/>
                              <a:pt x="1034022" y="62023"/>
                              <a:pt x="617220" y="53340"/>
                            </a:cubicBezTo>
                            <a:cubicBezTo>
                              <a:pt x="596900" y="50800"/>
                              <a:pt x="576408" y="49383"/>
                              <a:pt x="556260" y="45720"/>
                            </a:cubicBezTo>
                            <a:cubicBezTo>
                              <a:pt x="548357" y="44283"/>
                              <a:pt x="541351" y="39236"/>
                              <a:pt x="533400" y="38100"/>
                            </a:cubicBezTo>
                            <a:cubicBezTo>
                              <a:pt x="505627" y="34132"/>
                              <a:pt x="477481" y="33417"/>
                              <a:pt x="449580" y="30480"/>
                            </a:cubicBezTo>
                            <a:cubicBezTo>
                              <a:pt x="410250" y="26340"/>
                              <a:pt x="380933" y="22155"/>
                              <a:pt x="342900" y="15240"/>
                            </a:cubicBezTo>
                            <a:cubicBezTo>
                              <a:pt x="330157" y="12923"/>
                              <a:pt x="317500" y="10160"/>
                              <a:pt x="304800" y="7620"/>
                            </a:cubicBezTo>
                            <a:cubicBezTo>
                              <a:pt x="91487" y="17316"/>
                              <a:pt x="193098" y="15240"/>
                              <a:pt x="0" y="1524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4" name="Freeform 53">
                        <a:extLst>
                          <a:ext uri="{FF2B5EF4-FFF2-40B4-BE49-F238E27FC236}">
                            <a16:creationId xmlns:a16="http://schemas.microsoft.com/office/drawing/2014/main" id="{00000000-0008-0000-0000-000036000000}"/>
                          </a:ext>
                        </a:extLst>
                      </xdr:cNvPr>
                      <xdr:cNvSpPr/>
                    </xdr:nvSpPr>
                    <xdr:spPr>
                      <a:xfrm>
                        <a:off x="6652260" y="2994147"/>
                        <a:ext cx="1211580" cy="61473"/>
                      </a:xfrm>
                      <a:custGeom>
                        <a:avLst/>
                        <a:gdLst>
                          <a:gd name="connsiteX0" fmla="*/ 0 w 1211580"/>
                          <a:gd name="connsiteY0" fmla="*/ 61473 h 61473"/>
                          <a:gd name="connsiteX1" fmla="*/ 960120 w 1211580"/>
                          <a:gd name="connsiteY1" fmla="*/ 46233 h 61473"/>
                          <a:gd name="connsiteX2" fmla="*/ 998220 w 1211580"/>
                          <a:gd name="connsiteY2" fmla="*/ 38613 h 61473"/>
                          <a:gd name="connsiteX3" fmla="*/ 1043940 w 1211580"/>
                          <a:gd name="connsiteY3" fmla="*/ 23373 h 61473"/>
                          <a:gd name="connsiteX4" fmla="*/ 1066800 w 1211580"/>
                          <a:gd name="connsiteY4" fmla="*/ 8133 h 61473"/>
                          <a:gd name="connsiteX5" fmla="*/ 1211580 w 1211580"/>
                          <a:gd name="connsiteY5" fmla="*/ 513 h 614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11580" h="61473">
                            <a:moveTo>
                              <a:pt x="0" y="61473"/>
                            </a:moveTo>
                            <a:cubicBezTo>
                              <a:pt x="341110" y="-6749"/>
                              <a:pt x="-13486" y="61687"/>
                              <a:pt x="960120" y="46233"/>
                            </a:cubicBezTo>
                            <a:cubicBezTo>
                              <a:pt x="973070" y="46027"/>
                              <a:pt x="985725" y="42021"/>
                              <a:pt x="998220" y="38613"/>
                            </a:cubicBezTo>
                            <a:cubicBezTo>
                              <a:pt x="1013718" y="34386"/>
                              <a:pt x="1043940" y="23373"/>
                              <a:pt x="1043940" y="23373"/>
                            </a:cubicBezTo>
                            <a:cubicBezTo>
                              <a:pt x="1051560" y="18293"/>
                              <a:pt x="1057965" y="10543"/>
                              <a:pt x="1066800" y="8133"/>
                            </a:cubicBezTo>
                            <a:cubicBezTo>
                              <a:pt x="1107447" y="-2953"/>
                              <a:pt x="1172823" y="513"/>
                              <a:pt x="1211580" y="513"/>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5" name="Freeform 54">
                        <a:extLst>
                          <a:ext uri="{FF2B5EF4-FFF2-40B4-BE49-F238E27FC236}">
                            <a16:creationId xmlns:a16="http://schemas.microsoft.com/office/drawing/2014/main" id="{00000000-0008-0000-0000-000037000000}"/>
                          </a:ext>
                        </a:extLst>
                      </xdr:cNvPr>
                      <xdr:cNvSpPr/>
                    </xdr:nvSpPr>
                    <xdr:spPr>
                      <a:xfrm>
                        <a:off x="5219700" y="2849492"/>
                        <a:ext cx="1280160" cy="99448"/>
                      </a:xfrm>
                      <a:custGeom>
                        <a:avLst/>
                        <a:gdLst>
                          <a:gd name="connsiteX0" fmla="*/ 1280160 w 1280160"/>
                          <a:gd name="connsiteY0" fmla="*/ 99448 h 99448"/>
                          <a:gd name="connsiteX1" fmla="*/ 1097280 w 1280160"/>
                          <a:gd name="connsiteY1" fmla="*/ 91828 h 99448"/>
                          <a:gd name="connsiteX2" fmla="*/ 662940 w 1280160"/>
                          <a:gd name="connsiteY2" fmla="*/ 76588 h 99448"/>
                          <a:gd name="connsiteX3" fmla="*/ 434340 w 1280160"/>
                          <a:gd name="connsiteY3" fmla="*/ 53728 h 99448"/>
                          <a:gd name="connsiteX4" fmla="*/ 373380 w 1280160"/>
                          <a:gd name="connsiteY4" fmla="*/ 46108 h 99448"/>
                          <a:gd name="connsiteX5" fmla="*/ 274320 w 1280160"/>
                          <a:gd name="connsiteY5" fmla="*/ 38488 h 99448"/>
                          <a:gd name="connsiteX6" fmla="*/ 243840 w 1280160"/>
                          <a:gd name="connsiteY6" fmla="*/ 23248 h 99448"/>
                          <a:gd name="connsiteX7" fmla="*/ 83820 w 1280160"/>
                          <a:gd name="connsiteY7" fmla="*/ 8008 h 99448"/>
                          <a:gd name="connsiteX8" fmla="*/ 0 w 1280160"/>
                          <a:gd name="connsiteY8" fmla="*/ 388 h 994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80160" h="99448">
                            <a:moveTo>
                              <a:pt x="1280160" y="99448"/>
                            </a:moveTo>
                            <a:lnTo>
                              <a:pt x="1097280" y="91828"/>
                            </a:lnTo>
                            <a:cubicBezTo>
                              <a:pt x="926873" y="86148"/>
                              <a:pt x="822509" y="86561"/>
                              <a:pt x="662940" y="76588"/>
                            </a:cubicBezTo>
                            <a:cubicBezTo>
                              <a:pt x="618583" y="73816"/>
                              <a:pt x="455172" y="55921"/>
                              <a:pt x="434340" y="53728"/>
                            </a:cubicBezTo>
                            <a:cubicBezTo>
                              <a:pt x="413974" y="51584"/>
                              <a:pt x="393766" y="48050"/>
                              <a:pt x="373380" y="46108"/>
                            </a:cubicBezTo>
                            <a:cubicBezTo>
                              <a:pt x="340412" y="42968"/>
                              <a:pt x="307340" y="41028"/>
                              <a:pt x="274320" y="38488"/>
                            </a:cubicBezTo>
                            <a:cubicBezTo>
                              <a:pt x="264160" y="33408"/>
                              <a:pt x="254476" y="27236"/>
                              <a:pt x="243840" y="23248"/>
                            </a:cubicBezTo>
                            <a:cubicBezTo>
                              <a:pt x="200037" y="6822"/>
                              <a:pt x="105523" y="9285"/>
                              <a:pt x="83820" y="8008"/>
                            </a:cubicBezTo>
                            <a:cubicBezTo>
                              <a:pt x="30776" y="-2601"/>
                              <a:pt x="58672" y="388"/>
                              <a:pt x="0" y="388"/>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6" name="Freeform 55">
                        <a:extLst>
                          <a:ext uri="{FF2B5EF4-FFF2-40B4-BE49-F238E27FC236}">
                            <a16:creationId xmlns:a16="http://schemas.microsoft.com/office/drawing/2014/main" id="{00000000-0008-0000-0000-000038000000}"/>
                          </a:ext>
                        </a:extLst>
                      </xdr:cNvPr>
                      <xdr:cNvSpPr/>
                    </xdr:nvSpPr>
                    <xdr:spPr>
                      <a:xfrm>
                        <a:off x="5044440" y="3032760"/>
                        <a:ext cx="1280160" cy="68580"/>
                      </a:xfrm>
                      <a:custGeom>
                        <a:avLst/>
                        <a:gdLst>
                          <a:gd name="connsiteX0" fmla="*/ 1280160 w 1280160"/>
                          <a:gd name="connsiteY0" fmla="*/ 68580 h 68580"/>
                          <a:gd name="connsiteX1" fmla="*/ 876300 w 1280160"/>
                          <a:gd name="connsiteY1" fmla="*/ 60960 h 68580"/>
                          <a:gd name="connsiteX2" fmla="*/ 784860 w 1280160"/>
                          <a:gd name="connsiteY2" fmla="*/ 45720 h 68580"/>
                          <a:gd name="connsiteX3" fmla="*/ 723900 w 1280160"/>
                          <a:gd name="connsiteY3" fmla="*/ 30480 h 68580"/>
                          <a:gd name="connsiteX4" fmla="*/ 693420 w 1280160"/>
                          <a:gd name="connsiteY4" fmla="*/ 22860 h 68580"/>
                          <a:gd name="connsiteX5" fmla="*/ 617220 w 1280160"/>
                          <a:gd name="connsiteY5" fmla="*/ 15240 h 68580"/>
                          <a:gd name="connsiteX6" fmla="*/ 259080 w 1280160"/>
                          <a:gd name="connsiteY6" fmla="*/ 0 h 68580"/>
                          <a:gd name="connsiteX7" fmla="*/ 137160 w 1280160"/>
                          <a:gd name="connsiteY7" fmla="*/ 7620 h 68580"/>
                          <a:gd name="connsiteX8" fmla="*/ 114300 w 1280160"/>
                          <a:gd name="connsiteY8" fmla="*/ 22860 h 68580"/>
                          <a:gd name="connsiteX9" fmla="*/ 0 w 1280160"/>
                          <a:gd name="connsiteY9" fmla="*/ 22860 h 685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280160" h="68580">
                            <a:moveTo>
                              <a:pt x="1280160" y="68580"/>
                            </a:moveTo>
                            <a:cubicBezTo>
                              <a:pt x="1145540" y="66040"/>
                              <a:pt x="1010801" y="67168"/>
                              <a:pt x="876300" y="60960"/>
                            </a:cubicBezTo>
                            <a:cubicBezTo>
                              <a:pt x="845432" y="59535"/>
                              <a:pt x="784860" y="45720"/>
                              <a:pt x="784860" y="45720"/>
                            </a:cubicBezTo>
                            <a:cubicBezTo>
                              <a:pt x="744010" y="32103"/>
                              <a:pt x="779071" y="42740"/>
                              <a:pt x="723900" y="30480"/>
                            </a:cubicBezTo>
                            <a:cubicBezTo>
                              <a:pt x="713677" y="28208"/>
                              <a:pt x="703787" y="24341"/>
                              <a:pt x="693420" y="22860"/>
                            </a:cubicBezTo>
                            <a:cubicBezTo>
                              <a:pt x="668150" y="19250"/>
                              <a:pt x="642659" y="17360"/>
                              <a:pt x="617220" y="15240"/>
                            </a:cubicBezTo>
                            <a:cubicBezTo>
                              <a:pt x="469621" y="2940"/>
                              <a:pt x="445673" y="5654"/>
                              <a:pt x="259080" y="0"/>
                            </a:cubicBezTo>
                            <a:cubicBezTo>
                              <a:pt x="218440" y="2540"/>
                              <a:pt x="177381" y="1269"/>
                              <a:pt x="137160" y="7620"/>
                            </a:cubicBezTo>
                            <a:cubicBezTo>
                              <a:pt x="128114" y="9048"/>
                              <a:pt x="123402" y="21849"/>
                              <a:pt x="114300" y="22860"/>
                            </a:cubicBezTo>
                            <a:cubicBezTo>
                              <a:pt x="76433" y="27067"/>
                              <a:pt x="38100" y="22860"/>
                              <a:pt x="0" y="2286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7" name="Freeform 56">
                        <a:extLst>
                          <a:ext uri="{FF2B5EF4-FFF2-40B4-BE49-F238E27FC236}">
                            <a16:creationId xmlns:a16="http://schemas.microsoft.com/office/drawing/2014/main" id="{00000000-0008-0000-0000-000039000000}"/>
                          </a:ext>
                        </a:extLst>
                      </xdr:cNvPr>
                      <xdr:cNvSpPr/>
                    </xdr:nvSpPr>
                    <xdr:spPr>
                      <a:xfrm>
                        <a:off x="7917180" y="2693617"/>
                        <a:ext cx="762000" cy="26723"/>
                      </a:xfrm>
                      <a:custGeom>
                        <a:avLst/>
                        <a:gdLst>
                          <a:gd name="connsiteX0" fmla="*/ 762000 w 762000"/>
                          <a:gd name="connsiteY0" fmla="*/ 11483 h 26723"/>
                          <a:gd name="connsiteX1" fmla="*/ 213360 w 762000"/>
                          <a:gd name="connsiteY1" fmla="*/ 11483 h 26723"/>
                          <a:gd name="connsiteX2" fmla="*/ 167640 w 762000"/>
                          <a:gd name="connsiteY2" fmla="*/ 26723 h 26723"/>
                          <a:gd name="connsiteX3" fmla="*/ 0 w 762000"/>
                          <a:gd name="connsiteY3" fmla="*/ 26723 h 26723"/>
                        </a:gdLst>
                        <a:ahLst/>
                        <a:cxnLst>
                          <a:cxn ang="0">
                            <a:pos x="connsiteX0" y="connsiteY0"/>
                          </a:cxn>
                          <a:cxn ang="0">
                            <a:pos x="connsiteX1" y="connsiteY1"/>
                          </a:cxn>
                          <a:cxn ang="0">
                            <a:pos x="connsiteX2" y="connsiteY2"/>
                          </a:cxn>
                          <a:cxn ang="0">
                            <a:pos x="connsiteX3" y="connsiteY3"/>
                          </a:cxn>
                        </a:cxnLst>
                        <a:rect l="l" t="t" r="r" b="b"/>
                        <a:pathLst>
                          <a:path w="762000" h="26723">
                            <a:moveTo>
                              <a:pt x="762000" y="11483"/>
                            </a:moveTo>
                            <a:cubicBezTo>
                              <a:pt x="534930" y="-2709"/>
                              <a:pt x="552097" y="-4908"/>
                              <a:pt x="213360" y="11483"/>
                            </a:cubicBezTo>
                            <a:cubicBezTo>
                              <a:pt x="197314" y="12259"/>
                              <a:pt x="183704" y="26723"/>
                              <a:pt x="167640" y="26723"/>
                            </a:cubicBezTo>
                            <a:lnTo>
                              <a:pt x="0" y="26723"/>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8" name="Freeform 57">
                        <a:extLst>
                          <a:ext uri="{FF2B5EF4-FFF2-40B4-BE49-F238E27FC236}">
                            <a16:creationId xmlns:a16="http://schemas.microsoft.com/office/drawing/2014/main" id="{00000000-0008-0000-0000-00003A000000}"/>
                          </a:ext>
                        </a:extLst>
                      </xdr:cNvPr>
                      <xdr:cNvSpPr/>
                    </xdr:nvSpPr>
                    <xdr:spPr>
                      <a:xfrm>
                        <a:off x="9509760" y="3070860"/>
                        <a:ext cx="396240" cy="15240"/>
                      </a:xfrm>
                      <a:custGeom>
                        <a:avLst/>
                        <a:gdLst>
                          <a:gd name="connsiteX0" fmla="*/ 396240 w 396240"/>
                          <a:gd name="connsiteY0" fmla="*/ 15240 h 15240"/>
                          <a:gd name="connsiteX1" fmla="*/ 22860 w 396240"/>
                          <a:gd name="connsiteY1" fmla="*/ 7620 h 15240"/>
                          <a:gd name="connsiteX2" fmla="*/ 0 w 396240"/>
                          <a:gd name="connsiteY2" fmla="*/ 0 h 15240"/>
                        </a:gdLst>
                        <a:ahLst/>
                        <a:cxnLst>
                          <a:cxn ang="0">
                            <a:pos x="connsiteX0" y="connsiteY0"/>
                          </a:cxn>
                          <a:cxn ang="0">
                            <a:pos x="connsiteX1" y="connsiteY1"/>
                          </a:cxn>
                          <a:cxn ang="0">
                            <a:pos x="connsiteX2" y="connsiteY2"/>
                          </a:cxn>
                        </a:cxnLst>
                        <a:rect l="l" t="t" r="r" b="b"/>
                        <a:pathLst>
                          <a:path w="396240" h="15240">
                            <a:moveTo>
                              <a:pt x="396240" y="15240"/>
                            </a:moveTo>
                            <a:lnTo>
                              <a:pt x="22860" y="7620"/>
                            </a:lnTo>
                            <a:cubicBezTo>
                              <a:pt x="14834" y="7311"/>
                              <a:pt x="0" y="0"/>
                              <a:pt x="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6" name="Group 15">
                      <a:extLst>
                        <a:ext uri="{FF2B5EF4-FFF2-40B4-BE49-F238E27FC236}">
                          <a16:creationId xmlns:a16="http://schemas.microsoft.com/office/drawing/2014/main" id="{00000000-0008-0000-0000-000010000000}"/>
                        </a:ext>
                      </a:extLst>
                    </xdr:cNvPr>
                    <xdr:cNvGrpSpPr/>
                  </xdr:nvGrpSpPr>
                  <xdr:grpSpPr>
                    <a:xfrm>
                      <a:off x="4404360" y="2095500"/>
                      <a:ext cx="7825740" cy="731520"/>
                      <a:chOff x="4396740" y="1889760"/>
                      <a:chExt cx="7635419" cy="731520"/>
                    </a:xfrm>
                  </xdr:grpSpPr>
                  <xdr:sp macro="" textlink="">
                    <xdr:nvSpPr>
                      <xdr:cNvPr id="30" name="Oval 29">
                        <a:extLst>
                          <a:ext uri="{FF2B5EF4-FFF2-40B4-BE49-F238E27FC236}">
                            <a16:creationId xmlns:a16="http://schemas.microsoft.com/office/drawing/2014/main" id="{00000000-0008-0000-0000-00001E000000}"/>
                          </a:ext>
                        </a:extLst>
                      </xdr:cNvPr>
                      <xdr:cNvSpPr/>
                    </xdr:nvSpPr>
                    <xdr:spPr>
                      <a:xfrm>
                        <a:off x="4396740" y="2087880"/>
                        <a:ext cx="234741" cy="43434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 name="Straight Connector 30">
                        <a:extLst>
                          <a:ext uri="{FF2B5EF4-FFF2-40B4-BE49-F238E27FC236}">
                            <a16:creationId xmlns:a16="http://schemas.microsoft.com/office/drawing/2014/main" id="{00000000-0008-0000-0000-00001F000000}"/>
                          </a:ext>
                        </a:extLst>
                      </xdr:cNvPr>
                      <xdr:cNvCxnSpPr>
                        <a:stCxn id="30" idx="0"/>
                      </xdr:cNvCxnSpPr>
                    </xdr:nvCxnSpPr>
                    <xdr:spPr>
                      <a:xfrm flipV="1">
                        <a:off x="4514111" y="1889760"/>
                        <a:ext cx="7421429" cy="19812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a:extLst>
                          <a:ext uri="{FF2B5EF4-FFF2-40B4-BE49-F238E27FC236}">
                            <a16:creationId xmlns:a16="http://schemas.microsoft.com/office/drawing/2014/main" id="{00000000-0008-0000-0000-000020000000}"/>
                          </a:ext>
                        </a:extLst>
                      </xdr:cNvPr>
                      <xdr:cNvCxnSpPr>
                        <a:stCxn id="30" idx="4"/>
                      </xdr:cNvCxnSpPr>
                    </xdr:nvCxnSpPr>
                    <xdr:spPr>
                      <a:xfrm>
                        <a:off x="4514111" y="2522220"/>
                        <a:ext cx="7421429" cy="91440"/>
                      </a:xfrm>
                      <a:prstGeom prst="line">
                        <a:avLst/>
                      </a:prstGeom>
                      <a:ln w="12700"/>
                    </xdr:spPr>
                    <xdr:style>
                      <a:lnRef idx="1">
                        <a:schemeClr val="accent1"/>
                      </a:lnRef>
                      <a:fillRef idx="0">
                        <a:schemeClr val="accent1"/>
                      </a:fillRef>
                      <a:effectRef idx="0">
                        <a:schemeClr val="accent1"/>
                      </a:effectRef>
                      <a:fontRef idx="minor">
                        <a:schemeClr val="tx1"/>
                      </a:fontRef>
                    </xdr:style>
                  </xdr:cxnSp>
                  <xdr:sp macro="" textlink="">
                    <xdr:nvSpPr>
                      <xdr:cNvPr id="33" name="Freeform 32">
                        <a:extLst>
                          <a:ext uri="{FF2B5EF4-FFF2-40B4-BE49-F238E27FC236}">
                            <a16:creationId xmlns:a16="http://schemas.microsoft.com/office/drawing/2014/main" id="{00000000-0008-0000-0000-000021000000}"/>
                          </a:ext>
                        </a:extLst>
                      </xdr:cNvPr>
                      <xdr:cNvSpPr/>
                    </xdr:nvSpPr>
                    <xdr:spPr>
                      <a:xfrm>
                        <a:off x="10870176" y="2430780"/>
                        <a:ext cx="993135" cy="40911"/>
                      </a:xfrm>
                      <a:custGeom>
                        <a:avLst/>
                        <a:gdLst>
                          <a:gd name="connsiteX0" fmla="*/ 838200 w 838200"/>
                          <a:gd name="connsiteY0" fmla="*/ 30480 h 40911"/>
                          <a:gd name="connsiteX1" fmla="*/ 800100 w 838200"/>
                          <a:gd name="connsiteY1" fmla="*/ 15240 h 40911"/>
                          <a:gd name="connsiteX2" fmla="*/ 769620 w 838200"/>
                          <a:gd name="connsiteY2" fmla="*/ 0 h 40911"/>
                          <a:gd name="connsiteX3" fmla="*/ 411480 w 838200"/>
                          <a:gd name="connsiteY3" fmla="*/ 7620 h 40911"/>
                          <a:gd name="connsiteX4" fmla="*/ 350520 w 838200"/>
                          <a:gd name="connsiteY4" fmla="*/ 15240 h 40911"/>
                          <a:gd name="connsiteX5" fmla="*/ 312420 w 838200"/>
                          <a:gd name="connsiteY5" fmla="*/ 22860 h 40911"/>
                          <a:gd name="connsiteX6" fmla="*/ 190500 w 838200"/>
                          <a:gd name="connsiteY6" fmla="*/ 30480 h 40911"/>
                          <a:gd name="connsiteX7" fmla="*/ 0 w 838200"/>
                          <a:gd name="connsiteY7" fmla="*/ 38100 h 409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838200" h="40911">
                            <a:moveTo>
                              <a:pt x="838200" y="30480"/>
                            </a:moveTo>
                            <a:cubicBezTo>
                              <a:pt x="825500" y="25400"/>
                              <a:pt x="812599" y="20795"/>
                              <a:pt x="800100" y="15240"/>
                            </a:cubicBezTo>
                            <a:cubicBezTo>
                              <a:pt x="789720" y="10627"/>
                              <a:pt x="780977" y="223"/>
                              <a:pt x="769620" y="0"/>
                            </a:cubicBezTo>
                            <a:lnTo>
                              <a:pt x="411480" y="7620"/>
                            </a:lnTo>
                            <a:cubicBezTo>
                              <a:pt x="391160" y="10160"/>
                              <a:pt x="370760" y="12126"/>
                              <a:pt x="350520" y="15240"/>
                            </a:cubicBezTo>
                            <a:cubicBezTo>
                              <a:pt x="337719" y="17209"/>
                              <a:pt x="325313" y="21632"/>
                              <a:pt x="312420" y="22860"/>
                            </a:cubicBezTo>
                            <a:cubicBezTo>
                              <a:pt x="271884" y="26721"/>
                              <a:pt x="231140" y="27940"/>
                              <a:pt x="190500" y="30480"/>
                            </a:cubicBezTo>
                            <a:cubicBezTo>
                              <a:pt x="102587" y="48063"/>
                              <a:pt x="165352" y="38100"/>
                              <a:pt x="0" y="3810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4" name="Freeform 33">
                        <a:extLst>
                          <a:ext uri="{FF2B5EF4-FFF2-40B4-BE49-F238E27FC236}">
                            <a16:creationId xmlns:a16="http://schemas.microsoft.com/office/drawing/2014/main" id="{00000000-0008-0000-0000-000022000000}"/>
                          </a:ext>
                        </a:extLst>
                      </xdr:cNvPr>
                      <xdr:cNvSpPr/>
                    </xdr:nvSpPr>
                    <xdr:spPr>
                      <a:xfrm>
                        <a:off x="10301381" y="2276515"/>
                        <a:ext cx="1498731" cy="62825"/>
                      </a:xfrm>
                      <a:custGeom>
                        <a:avLst/>
                        <a:gdLst>
                          <a:gd name="connsiteX0" fmla="*/ 1264920 w 1264920"/>
                          <a:gd name="connsiteY0" fmla="*/ 32345 h 62825"/>
                          <a:gd name="connsiteX1" fmla="*/ 822960 w 1264920"/>
                          <a:gd name="connsiteY1" fmla="*/ 24725 h 62825"/>
                          <a:gd name="connsiteX2" fmla="*/ 716280 w 1264920"/>
                          <a:gd name="connsiteY2" fmla="*/ 55205 h 62825"/>
                          <a:gd name="connsiteX3" fmla="*/ 693420 w 1264920"/>
                          <a:gd name="connsiteY3" fmla="*/ 62825 h 62825"/>
                          <a:gd name="connsiteX4" fmla="*/ 533400 w 1264920"/>
                          <a:gd name="connsiteY4" fmla="*/ 55205 h 62825"/>
                          <a:gd name="connsiteX5" fmla="*/ 510540 w 1264920"/>
                          <a:gd name="connsiteY5" fmla="*/ 47585 h 62825"/>
                          <a:gd name="connsiteX6" fmla="*/ 426720 w 1264920"/>
                          <a:gd name="connsiteY6" fmla="*/ 32345 h 62825"/>
                          <a:gd name="connsiteX7" fmla="*/ 373380 w 1264920"/>
                          <a:gd name="connsiteY7" fmla="*/ 24725 h 62825"/>
                          <a:gd name="connsiteX8" fmla="*/ 0 w 1264920"/>
                          <a:gd name="connsiteY8" fmla="*/ 24725 h 62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64920" h="62825">
                            <a:moveTo>
                              <a:pt x="1264920" y="32345"/>
                            </a:moveTo>
                            <a:cubicBezTo>
                              <a:pt x="1097899" y="-23329"/>
                              <a:pt x="1202167" y="5765"/>
                              <a:pt x="822960" y="24725"/>
                            </a:cubicBezTo>
                            <a:cubicBezTo>
                              <a:pt x="800447" y="25851"/>
                              <a:pt x="740430" y="47155"/>
                              <a:pt x="716280" y="55205"/>
                            </a:cubicBezTo>
                            <a:lnTo>
                              <a:pt x="693420" y="62825"/>
                            </a:lnTo>
                            <a:cubicBezTo>
                              <a:pt x="640080" y="60285"/>
                              <a:pt x="586616" y="59640"/>
                              <a:pt x="533400" y="55205"/>
                            </a:cubicBezTo>
                            <a:cubicBezTo>
                              <a:pt x="525396" y="54538"/>
                              <a:pt x="518332" y="49533"/>
                              <a:pt x="510540" y="47585"/>
                            </a:cubicBezTo>
                            <a:cubicBezTo>
                              <a:pt x="491518" y="42829"/>
                              <a:pt x="444384" y="35062"/>
                              <a:pt x="426720" y="32345"/>
                            </a:cubicBezTo>
                            <a:cubicBezTo>
                              <a:pt x="408968" y="29614"/>
                              <a:pt x="391338" y="25046"/>
                              <a:pt x="373380" y="24725"/>
                            </a:cubicBezTo>
                            <a:cubicBezTo>
                              <a:pt x="248940" y="22503"/>
                              <a:pt x="124460" y="24725"/>
                              <a:pt x="0" y="24725"/>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 name="Freeform 34">
                        <a:extLst>
                          <a:ext uri="{FF2B5EF4-FFF2-40B4-BE49-F238E27FC236}">
                            <a16:creationId xmlns:a16="http://schemas.microsoft.com/office/drawing/2014/main" id="{00000000-0008-0000-0000-000023000000}"/>
                          </a:ext>
                        </a:extLst>
                      </xdr:cNvPr>
                      <xdr:cNvSpPr/>
                    </xdr:nvSpPr>
                    <xdr:spPr>
                      <a:xfrm>
                        <a:off x="10509036" y="2008662"/>
                        <a:ext cx="1345247" cy="124938"/>
                      </a:xfrm>
                      <a:custGeom>
                        <a:avLst/>
                        <a:gdLst>
                          <a:gd name="connsiteX0" fmla="*/ 1135380 w 1135380"/>
                          <a:gd name="connsiteY0" fmla="*/ 124938 h 124938"/>
                          <a:gd name="connsiteX1" fmla="*/ 1097280 w 1135380"/>
                          <a:gd name="connsiteY1" fmla="*/ 117318 h 124938"/>
                          <a:gd name="connsiteX2" fmla="*/ 1066800 w 1135380"/>
                          <a:gd name="connsiteY2" fmla="*/ 109698 h 124938"/>
                          <a:gd name="connsiteX3" fmla="*/ 861060 w 1135380"/>
                          <a:gd name="connsiteY3" fmla="*/ 102078 h 124938"/>
                          <a:gd name="connsiteX4" fmla="*/ 769620 w 1135380"/>
                          <a:gd name="connsiteY4" fmla="*/ 86838 h 124938"/>
                          <a:gd name="connsiteX5" fmla="*/ 716280 w 1135380"/>
                          <a:gd name="connsiteY5" fmla="*/ 71598 h 124938"/>
                          <a:gd name="connsiteX6" fmla="*/ 685800 w 1135380"/>
                          <a:gd name="connsiteY6" fmla="*/ 63978 h 124938"/>
                          <a:gd name="connsiteX7" fmla="*/ 647700 w 1135380"/>
                          <a:gd name="connsiteY7" fmla="*/ 56358 h 124938"/>
                          <a:gd name="connsiteX8" fmla="*/ 609600 w 1135380"/>
                          <a:gd name="connsiteY8" fmla="*/ 41118 h 124938"/>
                          <a:gd name="connsiteX9" fmla="*/ 525780 w 1135380"/>
                          <a:gd name="connsiteY9" fmla="*/ 18258 h 124938"/>
                          <a:gd name="connsiteX10" fmla="*/ 60960 w 1135380"/>
                          <a:gd name="connsiteY10" fmla="*/ 10638 h 124938"/>
                          <a:gd name="connsiteX11" fmla="*/ 0 w 1135380"/>
                          <a:gd name="connsiteY11" fmla="*/ 3018 h 1249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135380" h="124938">
                            <a:moveTo>
                              <a:pt x="1135380" y="124938"/>
                            </a:moveTo>
                            <a:cubicBezTo>
                              <a:pt x="1122680" y="122398"/>
                              <a:pt x="1109923" y="120128"/>
                              <a:pt x="1097280" y="117318"/>
                            </a:cubicBezTo>
                            <a:cubicBezTo>
                              <a:pt x="1087057" y="115046"/>
                              <a:pt x="1077251" y="110372"/>
                              <a:pt x="1066800" y="109698"/>
                            </a:cubicBezTo>
                            <a:cubicBezTo>
                              <a:pt x="998315" y="105280"/>
                              <a:pt x="929640" y="104618"/>
                              <a:pt x="861060" y="102078"/>
                            </a:cubicBezTo>
                            <a:cubicBezTo>
                              <a:pt x="792468" y="84930"/>
                              <a:pt x="876648" y="104676"/>
                              <a:pt x="769620" y="86838"/>
                            </a:cubicBezTo>
                            <a:cubicBezTo>
                              <a:pt x="741034" y="82074"/>
                              <a:pt x="741646" y="78845"/>
                              <a:pt x="716280" y="71598"/>
                            </a:cubicBezTo>
                            <a:cubicBezTo>
                              <a:pt x="706210" y="68721"/>
                              <a:pt x="696023" y="66250"/>
                              <a:pt x="685800" y="63978"/>
                            </a:cubicBezTo>
                            <a:cubicBezTo>
                              <a:pt x="673157" y="61168"/>
                              <a:pt x="660105" y="60080"/>
                              <a:pt x="647700" y="56358"/>
                            </a:cubicBezTo>
                            <a:cubicBezTo>
                              <a:pt x="634599" y="52428"/>
                              <a:pt x="622407" y="45921"/>
                              <a:pt x="609600" y="41118"/>
                            </a:cubicBezTo>
                            <a:cubicBezTo>
                              <a:pt x="581113" y="30435"/>
                              <a:pt x="557390" y="26160"/>
                              <a:pt x="525780" y="18258"/>
                            </a:cubicBezTo>
                            <a:cubicBezTo>
                              <a:pt x="375446" y="-19326"/>
                              <a:pt x="215900" y="13178"/>
                              <a:pt x="60960" y="10638"/>
                            </a:cubicBezTo>
                            <a:cubicBezTo>
                              <a:pt x="20623" y="554"/>
                              <a:pt x="40953" y="3018"/>
                              <a:pt x="0" y="3018"/>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 name="Freeform 35">
                        <a:extLst>
                          <a:ext uri="{FF2B5EF4-FFF2-40B4-BE49-F238E27FC236}">
                            <a16:creationId xmlns:a16="http://schemas.microsoft.com/office/drawing/2014/main" id="{00000000-0008-0000-0000-000024000000}"/>
                          </a:ext>
                        </a:extLst>
                      </xdr:cNvPr>
                      <xdr:cNvSpPr/>
                    </xdr:nvSpPr>
                    <xdr:spPr>
                      <a:xfrm>
                        <a:off x="8504709" y="2453620"/>
                        <a:ext cx="1579988" cy="60980"/>
                      </a:xfrm>
                      <a:custGeom>
                        <a:avLst/>
                        <a:gdLst>
                          <a:gd name="connsiteX0" fmla="*/ 1333500 w 1333500"/>
                          <a:gd name="connsiteY0" fmla="*/ 30500 h 60980"/>
                          <a:gd name="connsiteX1" fmla="*/ 1051560 w 1333500"/>
                          <a:gd name="connsiteY1" fmla="*/ 15260 h 60980"/>
                          <a:gd name="connsiteX2" fmla="*/ 762000 w 1333500"/>
                          <a:gd name="connsiteY2" fmla="*/ 20 h 60980"/>
                          <a:gd name="connsiteX3" fmla="*/ 472440 w 1333500"/>
                          <a:gd name="connsiteY3" fmla="*/ 7640 h 60980"/>
                          <a:gd name="connsiteX4" fmla="*/ 449580 w 1333500"/>
                          <a:gd name="connsiteY4" fmla="*/ 15260 h 60980"/>
                          <a:gd name="connsiteX5" fmla="*/ 403860 w 1333500"/>
                          <a:gd name="connsiteY5" fmla="*/ 22880 h 60980"/>
                          <a:gd name="connsiteX6" fmla="*/ 350520 w 1333500"/>
                          <a:gd name="connsiteY6" fmla="*/ 38120 h 60980"/>
                          <a:gd name="connsiteX7" fmla="*/ 320040 w 1333500"/>
                          <a:gd name="connsiteY7" fmla="*/ 45740 h 60980"/>
                          <a:gd name="connsiteX8" fmla="*/ 266700 w 1333500"/>
                          <a:gd name="connsiteY8" fmla="*/ 60980 h 60980"/>
                          <a:gd name="connsiteX9" fmla="*/ 160020 w 1333500"/>
                          <a:gd name="connsiteY9" fmla="*/ 45740 h 60980"/>
                          <a:gd name="connsiteX10" fmla="*/ 121920 w 1333500"/>
                          <a:gd name="connsiteY10" fmla="*/ 30500 h 60980"/>
                          <a:gd name="connsiteX11" fmla="*/ 91440 w 1333500"/>
                          <a:gd name="connsiteY11" fmla="*/ 22880 h 60980"/>
                          <a:gd name="connsiteX12" fmla="*/ 68580 w 1333500"/>
                          <a:gd name="connsiteY12" fmla="*/ 15260 h 60980"/>
                          <a:gd name="connsiteX13" fmla="*/ 30480 w 1333500"/>
                          <a:gd name="connsiteY13" fmla="*/ 7640 h 60980"/>
                          <a:gd name="connsiteX14" fmla="*/ 0 w 1333500"/>
                          <a:gd name="connsiteY14" fmla="*/ 20 h 609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333500" h="60980">
                            <a:moveTo>
                              <a:pt x="1333500" y="30500"/>
                            </a:moveTo>
                            <a:cubicBezTo>
                              <a:pt x="1213834" y="6567"/>
                              <a:pt x="1319809" y="25577"/>
                              <a:pt x="1051560" y="15260"/>
                            </a:cubicBezTo>
                            <a:cubicBezTo>
                              <a:pt x="987167" y="12783"/>
                              <a:pt x="829544" y="3772"/>
                              <a:pt x="762000" y="20"/>
                            </a:cubicBezTo>
                            <a:cubicBezTo>
                              <a:pt x="665480" y="2560"/>
                              <a:pt x="568879" y="2936"/>
                              <a:pt x="472440" y="7640"/>
                            </a:cubicBezTo>
                            <a:cubicBezTo>
                              <a:pt x="464417" y="8031"/>
                              <a:pt x="457421" y="13518"/>
                              <a:pt x="449580" y="15260"/>
                            </a:cubicBezTo>
                            <a:cubicBezTo>
                              <a:pt x="434498" y="18612"/>
                              <a:pt x="419010" y="19850"/>
                              <a:pt x="403860" y="22880"/>
                            </a:cubicBezTo>
                            <a:cubicBezTo>
                              <a:pt x="364158" y="30820"/>
                              <a:pt x="384412" y="28437"/>
                              <a:pt x="350520" y="38120"/>
                            </a:cubicBezTo>
                            <a:cubicBezTo>
                              <a:pt x="340450" y="40997"/>
                              <a:pt x="330110" y="42863"/>
                              <a:pt x="320040" y="45740"/>
                            </a:cubicBezTo>
                            <a:cubicBezTo>
                              <a:pt x="243518" y="67604"/>
                              <a:pt x="361985" y="37159"/>
                              <a:pt x="266700" y="60980"/>
                            </a:cubicBezTo>
                            <a:cubicBezTo>
                              <a:pt x="242274" y="58266"/>
                              <a:pt x="188563" y="54303"/>
                              <a:pt x="160020" y="45740"/>
                            </a:cubicBezTo>
                            <a:cubicBezTo>
                              <a:pt x="146919" y="41810"/>
                              <a:pt x="134896" y="34825"/>
                              <a:pt x="121920" y="30500"/>
                            </a:cubicBezTo>
                            <a:cubicBezTo>
                              <a:pt x="111985" y="27188"/>
                              <a:pt x="101510" y="25757"/>
                              <a:pt x="91440" y="22880"/>
                            </a:cubicBezTo>
                            <a:cubicBezTo>
                              <a:pt x="83717" y="20673"/>
                              <a:pt x="76372" y="17208"/>
                              <a:pt x="68580" y="15260"/>
                            </a:cubicBezTo>
                            <a:cubicBezTo>
                              <a:pt x="56015" y="12119"/>
                              <a:pt x="43045" y="10781"/>
                              <a:pt x="30480" y="7640"/>
                            </a:cubicBezTo>
                            <a:cubicBezTo>
                              <a:pt x="-3213" y="-783"/>
                              <a:pt x="18316" y="20"/>
                              <a:pt x="0" y="2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7" name="Freeform 36">
                        <a:extLst>
                          <a:ext uri="{FF2B5EF4-FFF2-40B4-BE49-F238E27FC236}">
                            <a16:creationId xmlns:a16="http://schemas.microsoft.com/office/drawing/2014/main" id="{00000000-0008-0000-0000-000025000000}"/>
                          </a:ext>
                        </a:extLst>
                      </xdr:cNvPr>
                      <xdr:cNvSpPr/>
                    </xdr:nvSpPr>
                    <xdr:spPr>
                      <a:xfrm>
                        <a:off x="8179683" y="2270760"/>
                        <a:ext cx="1923071" cy="68869"/>
                      </a:xfrm>
                      <a:custGeom>
                        <a:avLst/>
                        <a:gdLst>
                          <a:gd name="connsiteX0" fmla="*/ 1623060 w 1623060"/>
                          <a:gd name="connsiteY0" fmla="*/ 0 h 68869"/>
                          <a:gd name="connsiteX1" fmla="*/ 1013460 w 1623060"/>
                          <a:gd name="connsiteY1" fmla="*/ 15240 h 68869"/>
                          <a:gd name="connsiteX2" fmla="*/ 990600 w 1623060"/>
                          <a:gd name="connsiteY2" fmla="*/ 22860 h 68869"/>
                          <a:gd name="connsiteX3" fmla="*/ 548640 w 1623060"/>
                          <a:gd name="connsiteY3" fmla="*/ 22860 h 68869"/>
                          <a:gd name="connsiteX4" fmla="*/ 464820 w 1623060"/>
                          <a:gd name="connsiteY4" fmla="*/ 7620 h 68869"/>
                          <a:gd name="connsiteX5" fmla="*/ 396240 w 1623060"/>
                          <a:gd name="connsiteY5" fmla="*/ 0 h 68869"/>
                          <a:gd name="connsiteX6" fmla="*/ 0 w 1623060"/>
                          <a:gd name="connsiteY6" fmla="*/ 7620 h 688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23060" h="68869">
                            <a:moveTo>
                              <a:pt x="1623060" y="0"/>
                            </a:moveTo>
                            <a:lnTo>
                              <a:pt x="1013460" y="15240"/>
                            </a:lnTo>
                            <a:cubicBezTo>
                              <a:pt x="1005443" y="15726"/>
                              <a:pt x="998220" y="20320"/>
                              <a:pt x="990600" y="22860"/>
                            </a:cubicBezTo>
                            <a:cubicBezTo>
                              <a:pt x="851897" y="115328"/>
                              <a:pt x="969691" y="43233"/>
                              <a:pt x="548640" y="22860"/>
                            </a:cubicBezTo>
                            <a:cubicBezTo>
                              <a:pt x="467095" y="18914"/>
                              <a:pt x="523125" y="16590"/>
                              <a:pt x="464820" y="7620"/>
                            </a:cubicBezTo>
                            <a:cubicBezTo>
                              <a:pt x="442087" y="4123"/>
                              <a:pt x="419100" y="2540"/>
                              <a:pt x="396240" y="0"/>
                            </a:cubicBezTo>
                            <a:lnTo>
                              <a:pt x="0" y="762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8" name="Freeform 37">
                        <a:extLst>
                          <a:ext uri="{FF2B5EF4-FFF2-40B4-BE49-F238E27FC236}">
                            <a16:creationId xmlns:a16="http://schemas.microsoft.com/office/drawing/2014/main" id="{00000000-0008-0000-0000-000026000000}"/>
                          </a:ext>
                        </a:extLst>
                      </xdr:cNvPr>
                      <xdr:cNvSpPr/>
                    </xdr:nvSpPr>
                    <xdr:spPr>
                      <a:xfrm>
                        <a:off x="9172818" y="2080260"/>
                        <a:ext cx="1083420" cy="78009"/>
                      </a:xfrm>
                      <a:custGeom>
                        <a:avLst/>
                        <a:gdLst>
                          <a:gd name="connsiteX0" fmla="*/ 914400 w 914400"/>
                          <a:gd name="connsiteY0" fmla="*/ 0 h 78009"/>
                          <a:gd name="connsiteX1" fmla="*/ 342900 w 914400"/>
                          <a:gd name="connsiteY1" fmla="*/ 15240 h 78009"/>
                          <a:gd name="connsiteX2" fmla="*/ 312420 w 914400"/>
                          <a:gd name="connsiteY2" fmla="*/ 22860 h 78009"/>
                          <a:gd name="connsiteX3" fmla="*/ 259080 w 914400"/>
                          <a:gd name="connsiteY3" fmla="*/ 30480 h 78009"/>
                          <a:gd name="connsiteX4" fmla="*/ 236220 w 914400"/>
                          <a:gd name="connsiteY4" fmla="*/ 38100 h 78009"/>
                          <a:gd name="connsiteX5" fmla="*/ 0 w 914400"/>
                          <a:gd name="connsiteY5" fmla="*/ 68580 h 780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14400" h="78009">
                            <a:moveTo>
                              <a:pt x="914400" y="0"/>
                            </a:moveTo>
                            <a:cubicBezTo>
                              <a:pt x="691366" y="37172"/>
                              <a:pt x="934278" y="-962"/>
                              <a:pt x="342900" y="15240"/>
                            </a:cubicBezTo>
                            <a:cubicBezTo>
                              <a:pt x="332431" y="15527"/>
                              <a:pt x="322724" y="20987"/>
                              <a:pt x="312420" y="22860"/>
                            </a:cubicBezTo>
                            <a:cubicBezTo>
                              <a:pt x="294749" y="26073"/>
                              <a:pt x="276860" y="27940"/>
                              <a:pt x="259080" y="30480"/>
                            </a:cubicBezTo>
                            <a:cubicBezTo>
                              <a:pt x="251460" y="33020"/>
                              <a:pt x="243241" y="34199"/>
                              <a:pt x="236220" y="38100"/>
                            </a:cubicBezTo>
                            <a:cubicBezTo>
                              <a:pt x="117954" y="103803"/>
                              <a:pt x="277152" y="68580"/>
                              <a:pt x="0" y="6858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9" name="Freeform 38">
                        <a:extLst>
                          <a:ext uri="{FF2B5EF4-FFF2-40B4-BE49-F238E27FC236}">
                            <a16:creationId xmlns:a16="http://schemas.microsoft.com/office/drawing/2014/main" id="{00000000-0008-0000-0000-000027000000}"/>
                          </a:ext>
                        </a:extLst>
                      </xdr:cNvPr>
                      <xdr:cNvSpPr/>
                    </xdr:nvSpPr>
                    <xdr:spPr>
                      <a:xfrm>
                        <a:off x="6121184" y="2164080"/>
                        <a:ext cx="2058499" cy="63081"/>
                      </a:xfrm>
                      <a:custGeom>
                        <a:avLst/>
                        <a:gdLst>
                          <a:gd name="connsiteX0" fmla="*/ 1737360 w 1737360"/>
                          <a:gd name="connsiteY0" fmla="*/ 0 h 63081"/>
                          <a:gd name="connsiteX1" fmla="*/ 1485900 w 1737360"/>
                          <a:gd name="connsiteY1" fmla="*/ 7620 h 63081"/>
                          <a:gd name="connsiteX2" fmla="*/ 1409700 w 1737360"/>
                          <a:gd name="connsiteY2" fmla="*/ 22860 h 63081"/>
                          <a:gd name="connsiteX3" fmla="*/ 1386840 w 1737360"/>
                          <a:gd name="connsiteY3" fmla="*/ 30480 h 63081"/>
                          <a:gd name="connsiteX4" fmla="*/ 1135380 w 1737360"/>
                          <a:gd name="connsiteY4" fmla="*/ 45720 h 63081"/>
                          <a:gd name="connsiteX5" fmla="*/ 617220 w 1737360"/>
                          <a:gd name="connsiteY5" fmla="*/ 53340 h 63081"/>
                          <a:gd name="connsiteX6" fmla="*/ 556260 w 1737360"/>
                          <a:gd name="connsiteY6" fmla="*/ 45720 h 63081"/>
                          <a:gd name="connsiteX7" fmla="*/ 533400 w 1737360"/>
                          <a:gd name="connsiteY7" fmla="*/ 38100 h 63081"/>
                          <a:gd name="connsiteX8" fmla="*/ 449580 w 1737360"/>
                          <a:gd name="connsiteY8" fmla="*/ 30480 h 63081"/>
                          <a:gd name="connsiteX9" fmla="*/ 342900 w 1737360"/>
                          <a:gd name="connsiteY9" fmla="*/ 15240 h 63081"/>
                          <a:gd name="connsiteX10" fmla="*/ 304800 w 1737360"/>
                          <a:gd name="connsiteY10" fmla="*/ 7620 h 63081"/>
                          <a:gd name="connsiteX11" fmla="*/ 0 w 1737360"/>
                          <a:gd name="connsiteY11" fmla="*/ 15240 h 630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737360" h="63081">
                            <a:moveTo>
                              <a:pt x="1737360" y="0"/>
                            </a:moveTo>
                            <a:cubicBezTo>
                              <a:pt x="1653540" y="2540"/>
                              <a:pt x="1569555" y="1784"/>
                              <a:pt x="1485900" y="7620"/>
                            </a:cubicBezTo>
                            <a:cubicBezTo>
                              <a:pt x="1460060" y="9423"/>
                              <a:pt x="1434274" y="14669"/>
                              <a:pt x="1409700" y="22860"/>
                            </a:cubicBezTo>
                            <a:cubicBezTo>
                              <a:pt x="1402080" y="25400"/>
                              <a:pt x="1394802" y="29418"/>
                              <a:pt x="1386840" y="30480"/>
                            </a:cubicBezTo>
                            <a:cubicBezTo>
                              <a:pt x="1326567" y="38516"/>
                              <a:pt x="1178625" y="43661"/>
                              <a:pt x="1135380" y="45720"/>
                            </a:cubicBezTo>
                            <a:cubicBezTo>
                              <a:pt x="861639" y="73094"/>
                              <a:pt x="1034022" y="62023"/>
                              <a:pt x="617220" y="53340"/>
                            </a:cubicBezTo>
                            <a:cubicBezTo>
                              <a:pt x="596900" y="50800"/>
                              <a:pt x="576408" y="49383"/>
                              <a:pt x="556260" y="45720"/>
                            </a:cubicBezTo>
                            <a:cubicBezTo>
                              <a:pt x="548357" y="44283"/>
                              <a:pt x="541351" y="39236"/>
                              <a:pt x="533400" y="38100"/>
                            </a:cubicBezTo>
                            <a:cubicBezTo>
                              <a:pt x="505627" y="34132"/>
                              <a:pt x="477481" y="33417"/>
                              <a:pt x="449580" y="30480"/>
                            </a:cubicBezTo>
                            <a:cubicBezTo>
                              <a:pt x="410250" y="26340"/>
                              <a:pt x="380933" y="22155"/>
                              <a:pt x="342900" y="15240"/>
                            </a:cubicBezTo>
                            <a:cubicBezTo>
                              <a:pt x="330157" y="12923"/>
                              <a:pt x="317500" y="10160"/>
                              <a:pt x="304800" y="7620"/>
                            </a:cubicBezTo>
                            <a:cubicBezTo>
                              <a:pt x="91487" y="17316"/>
                              <a:pt x="193098" y="15240"/>
                              <a:pt x="0" y="1524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0" name="Freeform 39">
                        <a:extLst>
                          <a:ext uri="{FF2B5EF4-FFF2-40B4-BE49-F238E27FC236}">
                            <a16:creationId xmlns:a16="http://schemas.microsoft.com/office/drawing/2014/main" id="{00000000-0008-0000-0000-000028000000}"/>
                          </a:ext>
                        </a:extLst>
                      </xdr:cNvPr>
                      <xdr:cNvSpPr/>
                    </xdr:nvSpPr>
                    <xdr:spPr>
                      <a:xfrm>
                        <a:off x="6816379" y="2384547"/>
                        <a:ext cx="1435532" cy="61473"/>
                      </a:xfrm>
                      <a:custGeom>
                        <a:avLst/>
                        <a:gdLst>
                          <a:gd name="connsiteX0" fmla="*/ 0 w 1211580"/>
                          <a:gd name="connsiteY0" fmla="*/ 61473 h 61473"/>
                          <a:gd name="connsiteX1" fmla="*/ 960120 w 1211580"/>
                          <a:gd name="connsiteY1" fmla="*/ 46233 h 61473"/>
                          <a:gd name="connsiteX2" fmla="*/ 998220 w 1211580"/>
                          <a:gd name="connsiteY2" fmla="*/ 38613 h 61473"/>
                          <a:gd name="connsiteX3" fmla="*/ 1043940 w 1211580"/>
                          <a:gd name="connsiteY3" fmla="*/ 23373 h 61473"/>
                          <a:gd name="connsiteX4" fmla="*/ 1066800 w 1211580"/>
                          <a:gd name="connsiteY4" fmla="*/ 8133 h 61473"/>
                          <a:gd name="connsiteX5" fmla="*/ 1211580 w 1211580"/>
                          <a:gd name="connsiteY5" fmla="*/ 513 h 614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11580" h="61473">
                            <a:moveTo>
                              <a:pt x="0" y="61473"/>
                            </a:moveTo>
                            <a:cubicBezTo>
                              <a:pt x="341110" y="-6749"/>
                              <a:pt x="-13486" y="61687"/>
                              <a:pt x="960120" y="46233"/>
                            </a:cubicBezTo>
                            <a:cubicBezTo>
                              <a:pt x="973070" y="46027"/>
                              <a:pt x="985725" y="42021"/>
                              <a:pt x="998220" y="38613"/>
                            </a:cubicBezTo>
                            <a:cubicBezTo>
                              <a:pt x="1013718" y="34386"/>
                              <a:pt x="1043940" y="23373"/>
                              <a:pt x="1043940" y="23373"/>
                            </a:cubicBezTo>
                            <a:cubicBezTo>
                              <a:pt x="1051560" y="18293"/>
                              <a:pt x="1057965" y="10543"/>
                              <a:pt x="1066800" y="8133"/>
                            </a:cubicBezTo>
                            <a:cubicBezTo>
                              <a:pt x="1107447" y="-2953"/>
                              <a:pt x="1172823" y="513"/>
                              <a:pt x="1211580" y="513"/>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1" name="Freeform 40">
                        <a:extLst>
                          <a:ext uri="{FF2B5EF4-FFF2-40B4-BE49-F238E27FC236}">
                            <a16:creationId xmlns:a16="http://schemas.microsoft.com/office/drawing/2014/main" id="{00000000-0008-0000-0000-000029000000}"/>
                          </a:ext>
                        </a:extLst>
                      </xdr:cNvPr>
                      <xdr:cNvSpPr/>
                    </xdr:nvSpPr>
                    <xdr:spPr>
                      <a:xfrm>
                        <a:off x="5119020" y="2239892"/>
                        <a:ext cx="1516788" cy="99448"/>
                      </a:xfrm>
                      <a:custGeom>
                        <a:avLst/>
                        <a:gdLst>
                          <a:gd name="connsiteX0" fmla="*/ 1280160 w 1280160"/>
                          <a:gd name="connsiteY0" fmla="*/ 99448 h 99448"/>
                          <a:gd name="connsiteX1" fmla="*/ 1097280 w 1280160"/>
                          <a:gd name="connsiteY1" fmla="*/ 91828 h 99448"/>
                          <a:gd name="connsiteX2" fmla="*/ 662940 w 1280160"/>
                          <a:gd name="connsiteY2" fmla="*/ 76588 h 99448"/>
                          <a:gd name="connsiteX3" fmla="*/ 434340 w 1280160"/>
                          <a:gd name="connsiteY3" fmla="*/ 53728 h 99448"/>
                          <a:gd name="connsiteX4" fmla="*/ 373380 w 1280160"/>
                          <a:gd name="connsiteY4" fmla="*/ 46108 h 99448"/>
                          <a:gd name="connsiteX5" fmla="*/ 274320 w 1280160"/>
                          <a:gd name="connsiteY5" fmla="*/ 38488 h 99448"/>
                          <a:gd name="connsiteX6" fmla="*/ 243840 w 1280160"/>
                          <a:gd name="connsiteY6" fmla="*/ 23248 h 99448"/>
                          <a:gd name="connsiteX7" fmla="*/ 83820 w 1280160"/>
                          <a:gd name="connsiteY7" fmla="*/ 8008 h 99448"/>
                          <a:gd name="connsiteX8" fmla="*/ 0 w 1280160"/>
                          <a:gd name="connsiteY8" fmla="*/ 388 h 994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80160" h="99448">
                            <a:moveTo>
                              <a:pt x="1280160" y="99448"/>
                            </a:moveTo>
                            <a:lnTo>
                              <a:pt x="1097280" y="91828"/>
                            </a:lnTo>
                            <a:cubicBezTo>
                              <a:pt x="926873" y="86148"/>
                              <a:pt x="822509" y="86561"/>
                              <a:pt x="662940" y="76588"/>
                            </a:cubicBezTo>
                            <a:cubicBezTo>
                              <a:pt x="618583" y="73816"/>
                              <a:pt x="455172" y="55921"/>
                              <a:pt x="434340" y="53728"/>
                            </a:cubicBezTo>
                            <a:cubicBezTo>
                              <a:pt x="413974" y="51584"/>
                              <a:pt x="393766" y="48050"/>
                              <a:pt x="373380" y="46108"/>
                            </a:cubicBezTo>
                            <a:cubicBezTo>
                              <a:pt x="340412" y="42968"/>
                              <a:pt x="307340" y="41028"/>
                              <a:pt x="274320" y="38488"/>
                            </a:cubicBezTo>
                            <a:cubicBezTo>
                              <a:pt x="264160" y="33408"/>
                              <a:pt x="254476" y="27236"/>
                              <a:pt x="243840" y="23248"/>
                            </a:cubicBezTo>
                            <a:cubicBezTo>
                              <a:pt x="200037" y="6822"/>
                              <a:pt x="105523" y="9285"/>
                              <a:pt x="83820" y="8008"/>
                            </a:cubicBezTo>
                            <a:cubicBezTo>
                              <a:pt x="30776" y="-2601"/>
                              <a:pt x="58672" y="388"/>
                              <a:pt x="0" y="388"/>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2" name="Freeform 41">
                        <a:extLst>
                          <a:ext uri="{FF2B5EF4-FFF2-40B4-BE49-F238E27FC236}">
                            <a16:creationId xmlns:a16="http://schemas.microsoft.com/office/drawing/2014/main" id="{00000000-0008-0000-0000-00002A000000}"/>
                          </a:ext>
                        </a:extLst>
                      </xdr:cNvPr>
                      <xdr:cNvSpPr/>
                    </xdr:nvSpPr>
                    <xdr:spPr>
                      <a:xfrm>
                        <a:off x="4911365" y="2423160"/>
                        <a:ext cx="1516788" cy="68580"/>
                      </a:xfrm>
                      <a:custGeom>
                        <a:avLst/>
                        <a:gdLst>
                          <a:gd name="connsiteX0" fmla="*/ 1280160 w 1280160"/>
                          <a:gd name="connsiteY0" fmla="*/ 68580 h 68580"/>
                          <a:gd name="connsiteX1" fmla="*/ 876300 w 1280160"/>
                          <a:gd name="connsiteY1" fmla="*/ 60960 h 68580"/>
                          <a:gd name="connsiteX2" fmla="*/ 784860 w 1280160"/>
                          <a:gd name="connsiteY2" fmla="*/ 45720 h 68580"/>
                          <a:gd name="connsiteX3" fmla="*/ 723900 w 1280160"/>
                          <a:gd name="connsiteY3" fmla="*/ 30480 h 68580"/>
                          <a:gd name="connsiteX4" fmla="*/ 693420 w 1280160"/>
                          <a:gd name="connsiteY4" fmla="*/ 22860 h 68580"/>
                          <a:gd name="connsiteX5" fmla="*/ 617220 w 1280160"/>
                          <a:gd name="connsiteY5" fmla="*/ 15240 h 68580"/>
                          <a:gd name="connsiteX6" fmla="*/ 259080 w 1280160"/>
                          <a:gd name="connsiteY6" fmla="*/ 0 h 68580"/>
                          <a:gd name="connsiteX7" fmla="*/ 137160 w 1280160"/>
                          <a:gd name="connsiteY7" fmla="*/ 7620 h 68580"/>
                          <a:gd name="connsiteX8" fmla="*/ 114300 w 1280160"/>
                          <a:gd name="connsiteY8" fmla="*/ 22860 h 68580"/>
                          <a:gd name="connsiteX9" fmla="*/ 0 w 1280160"/>
                          <a:gd name="connsiteY9" fmla="*/ 22860 h 685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280160" h="68580">
                            <a:moveTo>
                              <a:pt x="1280160" y="68580"/>
                            </a:moveTo>
                            <a:cubicBezTo>
                              <a:pt x="1145540" y="66040"/>
                              <a:pt x="1010801" y="67168"/>
                              <a:pt x="876300" y="60960"/>
                            </a:cubicBezTo>
                            <a:cubicBezTo>
                              <a:pt x="845432" y="59535"/>
                              <a:pt x="784860" y="45720"/>
                              <a:pt x="784860" y="45720"/>
                            </a:cubicBezTo>
                            <a:cubicBezTo>
                              <a:pt x="744010" y="32103"/>
                              <a:pt x="779071" y="42740"/>
                              <a:pt x="723900" y="30480"/>
                            </a:cubicBezTo>
                            <a:cubicBezTo>
                              <a:pt x="713677" y="28208"/>
                              <a:pt x="703787" y="24341"/>
                              <a:pt x="693420" y="22860"/>
                            </a:cubicBezTo>
                            <a:cubicBezTo>
                              <a:pt x="668150" y="19250"/>
                              <a:pt x="642659" y="17360"/>
                              <a:pt x="617220" y="15240"/>
                            </a:cubicBezTo>
                            <a:cubicBezTo>
                              <a:pt x="469621" y="2940"/>
                              <a:pt x="445673" y="5654"/>
                              <a:pt x="259080" y="0"/>
                            </a:cubicBezTo>
                            <a:cubicBezTo>
                              <a:pt x="218440" y="2540"/>
                              <a:pt x="177381" y="1269"/>
                              <a:pt x="137160" y="7620"/>
                            </a:cubicBezTo>
                            <a:cubicBezTo>
                              <a:pt x="128114" y="9048"/>
                              <a:pt x="123402" y="21849"/>
                              <a:pt x="114300" y="22860"/>
                            </a:cubicBezTo>
                            <a:cubicBezTo>
                              <a:pt x="76433" y="27067"/>
                              <a:pt x="38100" y="22860"/>
                              <a:pt x="0" y="2286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3" name="Freeform 42">
                        <a:extLst>
                          <a:ext uri="{FF2B5EF4-FFF2-40B4-BE49-F238E27FC236}">
                            <a16:creationId xmlns:a16="http://schemas.microsoft.com/office/drawing/2014/main" id="{00000000-0008-0000-0000-00002B000000}"/>
                          </a:ext>
                        </a:extLst>
                      </xdr:cNvPr>
                      <xdr:cNvSpPr/>
                    </xdr:nvSpPr>
                    <xdr:spPr>
                      <a:xfrm>
                        <a:off x="8315110" y="2084017"/>
                        <a:ext cx="902850" cy="26723"/>
                      </a:xfrm>
                      <a:custGeom>
                        <a:avLst/>
                        <a:gdLst>
                          <a:gd name="connsiteX0" fmla="*/ 762000 w 762000"/>
                          <a:gd name="connsiteY0" fmla="*/ 11483 h 26723"/>
                          <a:gd name="connsiteX1" fmla="*/ 213360 w 762000"/>
                          <a:gd name="connsiteY1" fmla="*/ 11483 h 26723"/>
                          <a:gd name="connsiteX2" fmla="*/ 167640 w 762000"/>
                          <a:gd name="connsiteY2" fmla="*/ 26723 h 26723"/>
                          <a:gd name="connsiteX3" fmla="*/ 0 w 762000"/>
                          <a:gd name="connsiteY3" fmla="*/ 26723 h 26723"/>
                        </a:gdLst>
                        <a:ahLst/>
                        <a:cxnLst>
                          <a:cxn ang="0">
                            <a:pos x="connsiteX0" y="connsiteY0"/>
                          </a:cxn>
                          <a:cxn ang="0">
                            <a:pos x="connsiteX1" y="connsiteY1"/>
                          </a:cxn>
                          <a:cxn ang="0">
                            <a:pos x="connsiteX2" y="connsiteY2"/>
                          </a:cxn>
                          <a:cxn ang="0">
                            <a:pos x="connsiteX3" y="connsiteY3"/>
                          </a:cxn>
                        </a:cxnLst>
                        <a:rect l="l" t="t" r="r" b="b"/>
                        <a:pathLst>
                          <a:path w="762000" h="26723">
                            <a:moveTo>
                              <a:pt x="762000" y="11483"/>
                            </a:moveTo>
                            <a:cubicBezTo>
                              <a:pt x="534930" y="-2709"/>
                              <a:pt x="552097" y="-4908"/>
                              <a:pt x="213360" y="11483"/>
                            </a:cubicBezTo>
                            <a:cubicBezTo>
                              <a:pt x="197314" y="12259"/>
                              <a:pt x="183704" y="26723"/>
                              <a:pt x="167640" y="26723"/>
                            </a:cubicBezTo>
                            <a:lnTo>
                              <a:pt x="0" y="26723"/>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Freeform 43">
                        <a:extLst>
                          <a:ext uri="{FF2B5EF4-FFF2-40B4-BE49-F238E27FC236}">
                            <a16:creationId xmlns:a16="http://schemas.microsoft.com/office/drawing/2014/main" id="{00000000-0008-0000-0000-00002C000000}"/>
                          </a:ext>
                        </a:extLst>
                      </xdr:cNvPr>
                      <xdr:cNvSpPr/>
                    </xdr:nvSpPr>
                    <xdr:spPr>
                      <a:xfrm>
                        <a:off x="10202067" y="2461260"/>
                        <a:ext cx="469482" cy="15240"/>
                      </a:xfrm>
                      <a:custGeom>
                        <a:avLst/>
                        <a:gdLst>
                          <a:gd name="connsiteX0" fmla="*/ 396240 w 396240"/>
                          <a:gd name="connsiteY0" fmla="*/ 15240 h 15240"/>
                          <a:gd name="connsiteX1" fmla="*/ 22860 w 396240"/>
                          <a:gd name="connsiteY1" fmla="*/ 7620 h 15240"/>
                          <a:gd name="connsiteX2" fmla="*/ 0 w 396240"/>
                          <a:gd name="connsiteY2" fmla="*/ 0 h 15240"/>
                        </a:gdLst>
                        <a:ahLst/>
                        <a:cxnLst>
                          <a:cxn ang="0">
                            <a:pos x="connsiteX0" y="connsiteY0"/>
                          </a:cxn>
                          <a:cxn ang="0">
                            <a:pos x="connsiteX1" y="connsiteY1"/>
                          </a:cxn>
                          <a:cxn ang="0">
                            <a:pos x="connsiteX2" y="connsiteY2"/>
                          </a:cxn>
                        </a:cxnLst>
                        <a:rect l="l" t="t" r="r" b="b"/>
                        <a:pathLst>
                          <a:path w="396240" h="15240">
                            <a:moveTo>
                              <a:pt x="396240" y="15240"/>
                            </a:moveTo>
                            <a:lnTo>
                              <a:pt x="22860" y="7620"/>
                            </a:lnTo>
                            <a:cubicBezTo>
                              <a:pt x="14834" y="7311"/>
                              <a:pt x="0" y="0"/>
                              <a:pt x="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5" name="Freeform 44">
                        <a:extLst>
                          <a:ext uri="{FF2B5EF4-FFF2-40B4-BE49-F238E27FC236}">
                            <a16:creationId xmlns:a16="http://schemas.microsoft.com/office/drawing/2014/main" id="{00000000-0008-0000-0000-00002D000000}"/>
                          </a:ext>
                        </a:extLst>
                      </xdr:cNvPr>
                      <xdr:cNvSpPr/>
                    </xdr:nvSpPr>
                    <xdr:spPr>
                      <a:xfrm>
                        <a:off x="11902440" y="1889760"/>
                        <a:ext cx="129719" cy="731520"/>
                      </a:xfrm>
                      <a:custGeom>
                        <a:avLst/>
                        <a:gdLst>
                          <a:gd name="connsiteX0" fmla="*/ 0 w 129719"/>
                          <a:gd name="connsiteY0" fmla="*/ 0 h 731520"/>
                          <a:gd name="connsiteX1" fmla="*/ 129540 w 129719"/>
                          <a:gd name="connsiteY1" fmla="*/ 373380 h 731520"/>
                          <a:gd name="connsiteX2" fmla="*/ 30480 w 129719"/>
                          <a:gd name="connsiteY2" fmla="*/ 731520 h 731520"/>
                          <a:gd name="connsiteX3" fmla="*/ 30480 w 129719"/>
                          <a:gd name="connsiteY3" fmla="*/ 731520 h 731520"/>
                          <a:gd name="connsiteX4" fmla="*/ 30480 w 129719"/>
                          <a:gd name="connsiteY4" fmla="*/ 731520 h 7315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9719" h="731520">
                            <a:moveTo>
                              <a:pt x="0" y="0"/>
                            </a:moveTo>
                            <a:cubicBezTo>
                              <a:pt x="62230" y="125730"/>
                              <a:pt x="124460" y="251460"/>
                              <a:pt x="129540" y="373380"/>
                            </a:cubicBezTo>
                            <a:cubicBezTo>
                              <a:pt x="134620" y="495300"/>
                              <a:pt x="30480" y="731520"/>
                              <a:pt x="30480" y="731520"/>
                            </a:cubicBezTo>
                            <a:lnTo>
                              <a:pt x="30480" y="731520"/>
                            </a:lnTo>
                            <a:lnTo>
                              <a:pt x="30480" y="73152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xnSp macro="">
                  <xdr:nvCxnSpPr>
                    <xdr:cNvPr id="17" name="Straight Connector 16">
                      <a:extLst>
                        <a:ext uri="{FF2B5EF4-FFF2-40B4-BE49-F238E27FC236}">
                          <a16:creationId xmlns:a16="http://schemas.microsoft.com/office/drawing/2014/main" id="{00000000-0008-0000-0000-000011000000}"/>
                        </a:ext>
                      </a:extLst>
                    </xdr:cNvPr>
                    <xdr:cNvCxnSpPr/>
                  </xdr:nvCxnSpPr>
                  <xdr:spPr>
                    <a:xfrm>
                      <a:off x="4411980" y="1897380"/>
                      <a:ext cx="15240" cy="368046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00000000-0008-0000-0000-000012000000}"/>
                        </a:ext>
                      </a:extLst>
                    </xdr:cNvPr>
                    <xdr:cNvCxnSpPr/>
                  </xdr:nvCxnSpPr>
                  <xdr:spPr>
                    <a:xfrm>
                      <a:off x="11308080" y="3535680"/>
                      <a:ext cx="0" cy="120396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1910060" y="3535680"/>
                      <a:ext cx="0" cy="120396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00000000-0008-0000-0000-000019000000}"/>
                        </a:ext>
                      </a:extLst>
                    </xdr:cNvPr>
                    <xdr:cNvCxnSpPr/>
                  </xdr:nvCxnSpPr>
                  <xdr:spPr>
                    <a:xfrm>
                      <a:off x="8374380" y="1882140"/>
                      <a:ext cx="7620" cy="288798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8023860" y="4598767"/>
                      <a:ext cx="819150" cy="532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Midpoint</a:t>
                      </a:r>
                    </a:p>
                    <a:p>
                      <a:r>
                        <a:rPr lang="en-US" sz="1100"/>
                        <a:t>Diameter (Dmp)</a:t>
                      </a:r>
                    </a:p>
                    <a:p>
                      <a:endParaRPr lang="en-US" sz="1100"/>
                    </a:p>
                  </xdr:txBody>
                </xdr:sp>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11224260" y="4678680"/>
                      <a:ext cx="967740" cy="381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4.5' above root</a:t>
                      </a:r>
                    </a:p>
                    <a:p>
                      <a:r>
                        <a:rPr lang="en-US" sz="800"/>
                        <a:t>wad</a:t>
                      </a:r>
                      <a:r>
                        <a:rPr lang="en-US" sz="800" baseline="0"/>
                        <a:t> collar</a:t>
                      </a:r>
                      <a:endParaRPr lang="en-US" sz="800"/>
                    </a:p>
                  </xdr:txBody>
                </xdr:sp>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8282940" y="5067300"/>
                      <a:ext cx="3200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a:t>
                      </a:r>
                    </a:p>
                  </xdr:txBody>
                </xdr:sp>
              </xdr:grpSp>
            </xdr:grpSp>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a:off x="4429125" y="2137535"/>
                  <a:ext cx="3954780" cy="1524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250305" y="1919653"/>
                  <a:ext cx="510540" cy="340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L/2</a:t>
                  </a:r>
                </a:p>
              </xdr:txBody>
            </xdr:sp>
            <xdr:cxnSp macro="">
              <xdr:nvCxnSpPr>
                <xdr:cNvPr id="63" name="Straight Arrow Connector 62">
                  <a:extLst>
                    <a:ext uri="{FF2B5EF4-FFF2-40B4-BE49-F238E27FC236}">
                      <a16:creationId xmlns:a16="http://schemas.microsoft.com/office/drawing/2014/main" id="{00000000-0008-0000-0000-00003F000000}"/>
                    </a:ext>
                  </a:extLst>
                </xdr:cNvPr>
                <xdr:cNvCxnSpPr/>
              </xdr:nvCxnSpPr>
              <xdr:spPr>
                <a:xfrm>
                  <a:off x="8362950" y="2158302"/>
                  <a:ext cx="3794760" cy="1055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10241280" y="1961186"/>
                  <a:ext cx="510540" cy="340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L/2</a:t>
                  </a:r>
                </a:p>
              </xdr:txBody>
            </xdr:sp>
            <xdr:cxnSp macro="">
              <xdr:nvCxnSpPr>
                <xdr:cNvPr id="66" name="Straight Arrow Connector 65">
                  <a:extLst>
                    <a:ext uri="{FF2B5EF4-FFF2-40B4-BE49-F238E27FC236}">
                      <a16:creationId xmlns:a16="http://schemas.microsoft.com/office/drawing/2014/main" id="{00000000-0008-0000-0000-000042000000}"/>
                    </a:ext>
                  </a:extLst>
                </xdr:cNvPr>
                <xdr:cNvCxnSpPr/>
              </xdr:nvCxnSpPr>
              <xdr:spPr>
                <a:xfrm flipV="1">
                  <a:off x="8391525" y="4494711"/>
                  <a:ext cx="2899410" cy="1021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9717405" y="4203979"/>
                  <a:ext cx="510540" cy="340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h-bh</a:t>
                  </a:r>
                </a:p>
              </xdr:txBody>
            </xdr:sp>
          </xdr:grp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11833860" y="4220643"/>
                <a:ext cx="5105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Lrw</a:t>
                </a:r>
              </a:p>
            </xdr:txBody>
          </xdr:sp>
        </xdr:grpSp>
      </xdr:grpSp>
    </xdr:grpSp>
    <xdr:clientData/>
  </xdr:twoCellAnchor>
  <xdr:twoCellAnchor>
    <xdr:from>
      <xdr:col>12</xdr:col>
      <xdr:colOff>590550</xdr:colOff>
      <xdr:row>35</xdr:row>
      <xdr:rowOff>85725</xdr:rowOff>
    </xdr:from>
    <xdr:to>
      <xdr:col>13</xdr:col>
      <xdr:colOff>190500</xdr:colOff>
      <xdr:row>35</xdr:row>
      <xdr:rowOff>95250</xdr:rowOff>
    </xdr:to>
    <xdr:cxnSp macro="">
      <xdr:nvCxnSpPr>
        <xdr:cNvPr id="71" name="Straight Arrow Connector 70">
          <a:extLst>
            <a:ext uri="{FF2B5EF4-FFF2-40B4-BE49-F238E27FC236}">
              <a16:creationId xmlns:a16="http://schemas.microsoft.com/office/drawing/2014/main" id="{00000000-0008-0000-0000-000047000000}"/>
            </a:ext>
          </a:extLst>
        </xdr:cNvPr>
        <xdr:cNvCxnSpPr/>
      </xdr:nvCxnSpPr>
      <xdr:spPr>
        <a:xfrm>
          <a:off x="7905750" y="5781675"/>
          <a:ext cx="209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438150</xdr:colOff>
      <xdr:row>35</xdr:row>
      <xdr:rowOff>19050</xdr:rowOff>
    </xdr:from>
    <xdr:to>
      <xdr:col>14</xdr:col>
      <xdr:colOff>152400</xdr:colOff>
      <xdr:row>35</xdr:row>
      <xdr:rowOff>28575</xdr:rowOff>
    </xdr:to>
    <xdr:cxnSp macro="">
      <xdr:nvCxnSpPr>
        <xdr:cNvPr id="73" name="Straight Arrow Connector 72">
          <a:extLst>
            <a:ext uri="{FF2B5EF4-FFF2-40B4-BE49-F238E27FC236}">
              <a16:creationId xmlns:a16="http://schemas.microsoft.com/office/drawing/2014/main" id="{00000000-0008-0000-0000-000049000000}"/>
            </a:ext>
          </a:extLst>
        </xdr:cNvPr>
        <xdr:cNvCxnSpPr/>
      </xdr:nvCxnSpPr>
      <xdr:spPr>
        <a:xfrm flipH="1" flipV="1">
          <a:off x="8362950" y="5715000"/>
          <a:ext cx="3238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297399</xdr:colOff>
      <xdr:row>37</xdr:row>
      <xdr:rowOff>137160</xdr:rowOff>
    </xdr:to>
    <xdr:pic>
      <xdr:nvPicPr>
        <xdr:cNvPr id="2" name="Picture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952" t="8184" r="6082" b="8183"/>
        <a:stretch/>
      </xdr:blipFill>
      <xdr:spPr bwMode="auto">
        <a:xfrm>
          <a:off x="0" y="0"/>
          <a:ext cx="10050999" cy="7233285"/>
        </a:xfrm>
        <a:prstGeom prst="rect">
          <a:avLst/>
        </a:prstGeom>
        <a:ln>
          <a:noFill/>
        </a:ln>
        <a:extLst>
          <a:ext uri="{53640926-AAD7-44D8-BBD7-CCE9431645EC}">
            <a14:shadowObscured xmlns:a14="http://schemas.microsoft.com/office/drawing/2010/main"/>
          </a:ext>
        </a:extLst>
      </xdr:spPr>
    </xdr:pic>
    <xdr:clientData/>
  </xdr:twoCellAnchor>
  <xdr:twoCellAnchor>
    <xdr:from>
      <xdr:col>10</xdr:col>
      <xdr:colOff>106680</xdr:colOff>
      <xdr:row>14</xdr:row>
      <xdr:rowOff>76200</xdr:rowOff>
    </xdr:from>
    <xdr:to>
      <xdr:col>13</xdr:col>
      <xdr:colOff>355006</xdr:colOff>
      <xdr:row>30</xdr:row>
      <xdr:rowOff>110129</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245013" y="2796117"/>
          <a:ext cx="2089826" cy="3081929"/>
          <a:chOff x="5173980" y="2065020"/>
          <a:chExt cx="2077126" cy="2960009"/>
        </a:xfrm>
      </xdr:grpSpPr>
      <xdr:sp macro="" textlink="">
        <xdr:nvSpPr>
          <xdr:cNvPr id="4" name="Rectangle 3">
            <a:extLst>
              <a:ext uri="{FF2B5EF4-FFF2-40B4-BE49-F238E27FC236}">
                <a16:creationId xmlns:a16="http://schemas.microsoft.com/office/drawing/2014/main" id="{00000000-0008-0000-0200-000004000000}"/>
              </a:ext>
            </a:extLst>
          </xdr:cNvPr>
          <xdr:cNvSpPr/>
        </xdr:nvSpPr>
        <xdr:spPr>
          <a:xfrm>
            <a:off x="5173980" y="2366219"/>
            <a:ext cx="457200" cy="228600"/>
          </a:xfrm>
          <a:prstGeom prst="rect">
            <a:avLst/>
          </a:prstGeom>
          <a:solidFill>
            <a:srgbClr val="7146C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5" name="Rectangle 4">
            <a:extLst>
              <a:ext uri="{FF2B5EF4-FFF2-40B4-BE49-F238E27FC236}">
                <a16:creationId xmlns:a16="http://schemas.microsoft.com/office/drawing/2014/main" id="{00000000-0008-0000-0200-000005000000}"/>
              </a:ext>
            </a:extLst>
          </xdr:cNvPr>
          <xdr:cNvSpPr/>
        </xdr:nvSpPr>
        <xdr:spPr>
          <a:xfrm>
            <a:off x="5173980" y="2662829"/>
            <a:ext cx="457200" cy="228600"/>
          </a:xfrm>
          <a:prstGeom prst="rect">
            <a:avLst/>
          </a:prstGeom>
          <a:solidFill>
            <a:srgbClr val="2CE04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6" name="Rectangle 5">
            <a:extLst>
              <a:ext uri="{FF2B5EF4-FFF2-40B4-BE49-F238E27FC236}">
                <a16:creationId xmlns:a16="http://schemas.microsoft.com/office/drawing/2014/main" id="{00000000-0008-0000-0200-000006000000}"/>
              </a:ext>
            </a:extLst>
          </xdr:cNvPr>
          <xdr:cNvSpPr/>
        </xdr:nvSpPr>
        <xdr:spPr>
          <a:xfrm>
            <a:off x="5173980" y="2967629"/>
            <a:ext cx="457200" cy="228600"/>
          </a:xfrm>
          <a:prstGeom prst="rect">
            <a:avLst/>
          </a:prstGeom>
          <a:solidFill>
            <a:srgbClr val="EC20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7" name="Rectangle 6">
            <a:extLst>
              <a:ext uri="{FF2B5EF4-FFF2-40B4-BE49-F238E27FC236}">
                <a16:creationId xmlns:a16="http://schemas.microsoft.com/office/drawing/2014/main" id="{00000000-0008-0000-0200-000007000000}"/>
              </a:ext>
            </a:extLst>
          </xdr:cNvPr>
          <xdr:cNvSpPr/>
        </xdr:nvSpPr>
        <xdr:spPr>
          <a:xfrm>
            <a:off x="5173980" y="3272429"/>
            <a:ext cx="457200" cy="228600"/>
          </a:xfrm>
          <a:prstGeom prst="rect">
            <a:avLst/>
          </a:prstGeom>
          <a:solidFill>
            <a:srgbClr val="F5FB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 name="Rectangle 7">
            <a:extLst>
              <a:ext uri="{FF2B5EF4-FFF2-40B4-BE49-F238E27FC236}">
                <a16:creationId xmlns:a16="http://schemas.microsoft.com/office/drawing/2014/main" id="{00000000-0008-0000-0200-000008000000}"/>
              </a:ext>
            </a:extLst>
          </xdr:cNvPr>
          <xdr:cNvSpPr/>
        </xdr:nvSpPr>
        <xdr:spPr>
          <a:xfrm>
            <a:off x="5173980" y="3577229"/>
            <a:ext cx="457200" cy="228600"/>
          </a:xfrm>
          <a:prstGeom prst="rect">
            <a:avLst/>
          </a:prstGeom>
          <a:solidFill>
            <a:srgbClr val="E1972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9" name="Rectangle 8">
            <a:extLst>
              <a:ext uri="{FF2B5EF4-FFF2-40B4-BE49-F238E27FC236}">
                <a16:creationId xmlns:a16="http://schemas.microsoft.com/office/drawing/2014/main" id="{00000000-0008-0000-0200-000009000000}"/>
              </a:ext>
            </a:extLst>
          </xdr:cNvPr>
          <xdr:cNvSpPr/>
        </xdr:nvSpPr>
        <xdr:spPr>
          <a:xfrm>
            <a:off x="5176117" y="3882029"/>
            <a:ext cx="457200" cy="228600"/>
          </a:xfrm>
          <a:prstGeom prst="rect">
            <a:avLst/>
          </a:prstGeom>
          <a:solidFill>
            <a:srgbClr val="A1F81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0" name="Rectangle 9">
            <a:extLst>
              <a:ext uri="{FF2B5EF4-FFF2-40B4-BE49-F238E27FC236}">
                <a16:creationId xmlns:a16="http://schemas.microsoft.com/office/drawing/2014/main" id="{00000000-0008-0000-0200-00000A000000}"/>
              </a:ext>
            </a:extLst>
          </xdr:cNvPr>
          <xdr:cNvSpPr/>
        </xdr:nvSpPr>
        <xdr:spPr>
          <a:xfrm>
            <a:off x="5183737" y="4186829"/>
            <a:ext cx="457200" cy="228600"/>
          </a:xfrm>
          <a:prstGeom prst="rect">
            <a:avLst/>
          </a:prstGeom>
          <a:solidFill>
            <a:srgbClr val="BCA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1" name="Rectangle 10">
            <a:extLst>
              <a:ext uri="{FF2B5EF4-FFF2-40B4-BE49-F238E27FC236}">
                <a16:creationId xmlns:a16="http://schemas.microsoft.com/office/drawing/2014/main" id="{00000000-0008-0000-0200-00000B000000}"/>
              </a:ext>
            </a:extLst>
          </xdr:cNvPr>
          <xdr:cNvSpPr/>
        </xdr:nvSpPr>
        <xdr:spPr>
          <a:xfrm>
            <a:off x="5181600" y="4491629"/>
            <a:ext cx="457200" cy="228600"/>
          </a:xfrm>
          <a:prstGeom prst="rect">
            <a:avLst/>
          </a:prstGeom>
          <a:solidFill>
            <a:srgbClr val="2C8AE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2" name="Rectangle 11">
            <a:extLst>
              <a:ext uri="{FF2B5EF4-FFF2-40B4-BE49-F238E27FC236}">
                <a16:creationId xmlns:a16="http://schemas.microsoft.com/office/drawing/2014/main" id="{00000000-0008-0000-0200-00000C000000}"/>
              </a:ext>
            </a:extLst>
          </xdr:cNvPr>
          <xdr:cNvSpPr/>
        </xdr:nvSpPr>
        <xdr:spPr>
          <a:xfrm>
            <a:off x="5181600" y="4796429"/>
            <a:ext cx="457200" cy="228600"/>
          </a:xfrm>
          <a:prstGeom prst="rect">
            <a:avLst/>
          </a:prstGeom>
          <a:solidFill>
            <a:srgbClr val="8E96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5770761" y="2342019"/>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Sitka spruce</a:t>
            </a:r>
          </a:p>
        </xdr:txBody>
      </xdr:sp>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5770761" y="2611225"/>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Western Hemlock</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5770761" y="2923146"/>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Pacific Silver-fir</a:t>
            </a:r>
          </a:p>
        </xdr:txBody>
      </xdr:sp>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5770761" y="3224030"/>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Subalpine-fir</a:t>
            </a:r>
          </a:p>
        </xdr:txBody>
      </xdr:sp>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5788565" y="3553029"/>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Parklands</a:t>
            </a:r>
          </a:p>
        </xdr:txBody>
      </xdr:sp>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5778381" y="4443230"/>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Mountain Hemlock</a:t>
            </a:r>
          </a:p>
        </xdr:txBody>
      </xdr:sp>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5765705" y="3857829"/>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Ponderosa Pine</a:t>
            </a:r>
          </a:p>
        </xdr:txBody>
      </xdr:sp>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5803306" y="4148728"/>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Douglas-fir</a:t>
            </a:r>
          </a:p>
        </xdr:txBody>
      </xdr:sp>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5803306" y="4748030"/>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Grand-fir</a:t>
            </a:r>
          </a:p>
        </xdr:txBody>
      </xdr:sp>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5183950" y="2065020"/>
            <a:ext cx="1447800" cy="30777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1" u="sng"/>
              <a:t>Forest Zones</a:t>
            </a:r>
          </a:p>
        </xdr:txBody>
      </xdr:sp>
    </xdr:grpSp>
    <xdr:clientData/>
  </xdr:twoCellAnchor>
  <xdr:twoCellAnchor>
    <xdr:from>
      <xdr:col>17</xdr:col>
      <xdr:colOff>338666</xdr:colOff>
      <xdr:row>12</xdr:row>
      <xdr:rowOff>83820</xdr:rowOff>
    </xdr:from>
    <xdr:to>
      <xdr:col>32</xdr:col>
      <xdr:colOff>216746</xdr:colOff>
      <xdr:row>97</xdr:row>
      <xdr:rowOff>160020</xdr:rowOff>
    </xdr:to>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10701866" y="2417445"/>
          <a:ext cx="9022080" cy="1626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Description of Forest Zones</a:t>
          </a:r>
          <a:r>
            <a:rPr lang="en-US" sz="1100" b="1">
              <a:solidFill>
                <a:schemeClr val="dk1"/>
              </a:solidFill>
              <a:effectLst/>
              <a:latin typeface="+mn-lt"/>
              <a:ea typeface="+mn-ea"/>
              <a:cs typeface="+mn-cs"/>
            </a:rPr>
            <a:t>  (modified from Fox 2001, with permission)</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Riparian Influence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characteristics of riparian trees will influence instream wood.  Rot et al. (2000) found the diameter of instream LWD increased with riparian stand age, and that stand age and mean stem diameter were correlated.  Tree age varies considerably within older Western Hemlock/ Douglas fir forests.  Tappeiner et al. (1997) found age in old-growth stands ranged between 50 and 414 years at one site, and median age differences of 187 years from 10 sites of the same region.  Timber on the Olympic Peninsula, often older than 700 years (Henderson, unpublished data), can produce large diameter instream wood.  Indeed, in streams draining old-growth forests, McHenry et al. (1998) found a mean LWD diameter of 0.3 m and diameters up to at least 2.5 m.  These differences in riparian characteristics are a combination of many influences including fire, climate, and species.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en-US">
              <a:effectLst/>
            </a:rPr>
            <a:t>  </a:t>
          </a:r>
          <a:br>
            <a:rPr lang="en-US">
              <a:effectLst/>
            </a:rPr>
          </a:br>
          <a:r>
            <a:rPr lang="en-US" sz="1100" b="1">
              <a:solidFill>
                <a:schemeClr val="dk1"/>
              </a:solidFill>
              <a:effectLst/>
              <a:latin typeface="+mn-lt"/>
              <a:ea typeface="+mn-ea"/>
              <a:cs typeface="+mn-cs"/>
            </a:rPr>
            <a:t> Regional Influence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Adjacent forest vegetation, as noted above, influences the sizes and quantities of instream wood.  Regional climatic variations that control the characteristics of forest vegetation can be grouped by a forest zone or forest series (Franklin and Dyrness 1973; Agee 1993), and they are hereafter referred to as “Forest</a:t>
          </a:r>
          <a:r>
            <a:rPr lang="en-US" sz="1100" baseline="0">
              <a:solidFill>
                <a:schemeClr val="dk1"/>
              </a:solidFill>
              <a:effectLst/>
              <a:latin typeface="+mn-lt"/>
              <a:ea typeface="+mn-ea"/>
              <a:cs typeface="+mn-cs"/>
            </a:rPr>
            <a:t> R</a:t>
          </a:r>
          <a:r>
            <a:rPr lang="en-US" sz="1100">
              <a:solidFill>
                <a:schemeClr val="dk1"/>
              </a:solidFill>
              <a:effectLst/>
              <a:latin typeface="+mn-lt"/>
              <a:ea typeface="+mn-ea"/>
              <a:cs typeface="+mn-cs"/>
            </a:rPr>
            <a:t>egions.”  Forest</a:t>
          </a:r>
          <a:r>
            <a:rPr lang="en-US" sz="1100" baseline="0">
              <a:solidFill>
                <a:schemeClr val="dk1"/>
              </a:solidFill>
              <a:effectLst/>
              <a:latin typeface="+mn-lt"/>
              <a:ea typeface="+mn-ea"/>
              <a:cs typeface="+mn-cs"/>
            </a:rPr>
            <a:t> R</a:t>
          </a:r>
          <a:r>
            <a:rPr lang="en-US" sz="1100">
              <a:solidFill>
                <a:schemeClr val="dk1"/>
              </a:solidFill>
              <a:effectLst/>
              <a:latin typeface="+mn-lt"/>
              <a:ea typeface="+mn-ea"/>
              <a:cs typeface="+mn-cs"/>
            </a:rPr>
            <a:t>egions are characterized by climax species, tree size, and density of forest stands as influenced by climate and fire succession (Agee 1993).  The distribution of tree species, tree heights, diameters, and stem densities in distinct Forest</a:t>
          </a:r>
          <a:r>
            <a:rPr lang="en-US" sz="1100" baseline="0">
              <a:solidFill>
                <a:schemeClr val="dk1"/>
              </a:solidFill>
              <a:effectLst/>
              <a:latin typeface="+mn-lt"/>
              <a:ea typeface="+mn-ea"/>
              <a:cs typeface="+mn-cs"/>
            </a:rPr>
            <a:t> R</a:t>
          </a:r>
          <a:r>
            <a:rPr lang="en-US" sz="1100">
              <a:solidFill>
                <a:schemeClr val="dk1"/>
              </a:solidFill>
              <a:effectLst/>
              <a:latin typeface="+mn-lt"/>
              <a:ea typeface="+mn-ea"/>
              <a:cs typeface="+mn-cs"/>
            </a:rPr>
            <a:t>egions often differ due to variation in elevation, aspect, precipitation /soil moisture, and temperature (Henderson et al. 1992; Agee 1993).  Seven major forest types comprising Forest</a:t>
          </a:r>
          <a:r>
            <a:rPr lang="en-US" sz="1100" baseline="0">
              <a:solidFill>
                <a:schemeClr val="dk1"/>
              </a:solidFill>
              <a:effectLst/>
              <a:latin typeface="+mn-lt"/>
              <a:ea typeface="+mn-ea"/>
              <a:cs typeface="+mn-cs"/>
            </a:rPr>
            <a:t> R</a:t>
          </a:r>
          <a:r>
            <a:rPr lang="en-US" sz="1100">
              <a:solidFill>
                <a:schemeClr val="dk1"/>
              </a:solidFill>
              <a:effectLst/>
              <a:latin typeface="+mn-lt"/>
              <a:ea typeface="+mn-ea"/>
              <a:cs typeface="+mn-cs"/>
            </a:rPr>
            <a:t>egions across Washington State are identified in the literature and described as follows:</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The Sitka Spruce Forests</a:t>
          </a:r>
        </a:p>
        <a:p>
          <a:r>
            <a:rPr lang="en-US" sz="1100">
              <a:solidFill>
                <a:schemeClr val="dk1"/>
              </a:solidFill>
              <a:effectLst/>
              <a:latin typeface="+mn-lt"/>
              <a:ea typeface="+mn-ea"/>
              <a:cs typeface="+mn-cs"/>
            </a:rPr>
            <a:t>This forest type is generally limited to the coastal west-slope of the Olympic Mountains due to the unique climate characteristics found there.  The elevation of these forests is typically less than 300 m above mean sea level (amsl), and normally within 20 km from the coast; however, sites can be found further inland up low-elevation river valleys (Agee 1993).  Dominant tree species are the Sitka Spruce (</a:t>
          </a:r>
          <a:r>
            <a:rPr lang="en-US" sz="1100" i="1">
              <a:solidFill>
                <a:schemeClr val="dk1"/>
              </a:solidFill>
              <a:effectLst/>
              <a:latin typeface="+mn-lt"/>
              <a:ea typeface="+mn-ea"/>
              <a:cs typeface="+mn-cs"/>
            </a:rPr>
            <a:t>Picea sitchensis</a:t>
          </a:r>
          <a:r>
            <a:rPr lang="en-US" sz="1100">
              <a:solidFill>
                <a:schemeClr val="dk1"/>
              </a:solidFill>
              <a:effectLst/>
              <a:latin typeface="+mn-lt"/>
              <a:ea typeface="+mn-ea"/>
              <a:cs typeface="+mn-cs"/>
            </a:rPr>
            <a:t>), with co-dominants of Western Hemlock (</a:t>
          </a:r>
          <a:r>
            <a:rPr lang="en-US" sz="1100" i="1">
              <a:solidFill>
                <a:schemeClr val="dk1"/>
              </a:solidFill>
              <a:effectLst/>
              <a:latin typeface="+mn-lt"/>
              <a:ea typeface="+mn-ea"/>
              <a:cs typeface="+mn-cs"/>
            </a:rPr>
            <a:t>Tsuga heterophylla</a:t>
          </a:r>
          <a:r>
            <a:rPr lang="en-US" sz="1100">
              <a:solidFill>
                <a:schemeClr val="dk1"/>
              </a:solidFill>
              <a:effectLst/>
              <a:latin typeface="+mn-lt"/>
              <a:ea typeface="+mn-ea"/>
              <a:cs typeface="+mn-cs"/>
            </a:rPr>
            <a:t>) and Western Red Cedar (</a:t>
          </a:r>
          <a:r>
            <a:rPr lang="en-US" sz="1100" i="1">
              <a:solidFill>
                <a:schemeClr val="dk1"/>
              </a:solidFill>
              <a:effectLst/>
              <a:latin typeface="+mn-lt"/>
              <a:ea typeface="+mn-ea"/>
              <a:cs typeface="+mn-cs"/>
            </a:rPr>
            <a:t>Thuja plicata</a:t>
          </a:r>
          <a:r>
            <a:rPr lang="en-US" sz="1100">
              <a:solidFill>
                <a:schemeClr val="dk1"/>
              </a:solidFill>
              <a:effectLst/>
              <a:latin typeface="+mn-lt"/>
              <a:ea typeface="+mn-ea"/>
              <a:cs typeface="+mn-cs"/>
            </a:rPr>
            <a:t>), and to a lesser degree, Douglas fir (</a:t>
          </a:r>
          <a:r>
            <a:rPr lang="en-US" sz="1100" i="1">
              <a:solidFill>
                <a:schemeClr val="dk1"/>
              </a:solidFill>
              <a:effectLst/>
              <a:latin typeface="+mn-lt"/>
              <a:ea typeface="+mn-ea"/>
              <a:cs typeface="+mn-cs"/>
            </a:rPr>
            <a:t>Pseudotsuga menziesii</a:t>
          </a:r>
          <a:r>
            <a:rPr lang="en-US" sz="1100">
              <a:solidFill>
                <a:schemeClr val="dk1"/>
              </a:solidFill>
              <a:effectLst/>
              <a:latin typeface="+mn-lt"/>
              <a:ea typeface="+mn-ea"/>
              <a:cs typeface="+mn-cs"/>
            </a:rPr>
            <a:t>) (Agee 1993).  The annual precipitation of the Sitka Spruce (SS) region is 200-300 cm, and includes a component of fog-drip.  The air temperatures are mild year-round (Franklin and Dyrness 1973).  The large dense timber of this region is attributed to climate, which facilitates tree growth.  Indeed, Edmonds et al. (1993) found stem densities in this region between 476-508/ha (&gt;5cm dbh), and basal areas between 77 and 94 m</a:t>
          </a:r>
          <a:r>
            <a:rPr lang="en-US" sz="1100" baseline="30000">
              <a:solidFill>
                <a:schemeClr val="dk1"/>
              </a:solidFill>
              <a:effectLst/>
              <a:latin typeface="+mn-lt"/>
              <a:ea typeface="+mn-ea"/>
              <a:cs typeface="+mn-cs"/>
            </a:rPr>
            <a:t>2</a:t>
          </a:r>
          <a:r>
            <a:rPr lang="en-US" sz="1100">
              <a:solidFill>
                <a:schemeClr val="dk1"/>
              </a:solidFill>
              <a:effectLst/>
              <a:latin typeface="+mn-lt"/>
              <a:ea typeface="+mn-ea"/>
              <a:cs typeface="+mn-cs"/>
            </a:rPr>
            <a:t>/ha.  The date of the last fire in these forests has been identified by some researches as over 1,100 years ago (Fahnestock and Agee 1983).  Although this is not generally applicable to the entire Sitka Spruce forest type, it suggests that stand-replacement fires are rare.  </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The Western Hemlock Forests</a:t>
          </a:r>
        </a:p>
        <a:p>
          <a:r>
            <a:rPr lang="en-US" sz="1100">
              <a:solidFill>
                <a:schemeClr val="dk1"/>
              </a:solidFill>
              <a:effectLst/>
              <a:latin typeface="+mn-lt"/>
              <a:ea typeface="+mn-ea"/>
              <a:cs typeface="+mn-cs"/>
            </a:rPr>
            <a:t>This forest type is generally found in the interior low elevations of western Washington such as the greater Puget Sound and inland SW regions.  The elevation of this forest type is typically less than 800 m (amsl), although this may vary </a:t>
          </a:r>
          <a:r>
            <a:rPr lang="en-US" sz="1100" u="sng">
              <a:solidFill>
                <a:schemeClr val="dk1"/>
              </a:solidFill>
              <a:effectLst/>
              <a:latin typeface="+mn-lt"/>
              <a:ea typeface="+mn-ea"/>
              <a:cs typeface="+mn-cs"/>
            </a:rPr>
            <a:t>+</a:t>
          </a:r>
          <a:r>
            <a:rPr lang="en-US" sz="1100">
              <a:solidFill>
                <a:schemeClr val="dk1"/>
              </a:solidFill>
              <a:effectLst/>
              <a:latin typeface="+mn-lt"/>
              <a:ea typeface="+mn-ea"/>
              <a:cs typeface="+mn-cs"/>
            </a:rPr>
            <a:t> 60 m depending on aspect and local climate differences (Henderson et al. 1992).   Dominant tree species are the Western Hemlock, with Douglas fir co-dominant (Agee 1993).  Although Douglas fir is dominant in the early seral stages following fire, it will eventually be succeeded by Western hemlock at late succession (Agee 1993; Henderson et al. 1992).  The Western Hemlock (WH) forest type has greater extremes of moisture and temperature than the SS forest type (Franklin and Dyrness 1973).  The dryer summers are reflected in the wide spectrum of plant associations across this zone (Zobel et al. 1976).  Fire frequency intervals are generally less than 750 years, although ignitions from Native Americans may have increased this frequency in some areas (Agee 1992).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physical characteristics of the timber in this forest type are well documented.</a:t>
          </a:r>
        </a:p>
        <a:p>
          <a:r>
            <a:rPr lang="en-US" sz="1100">
              <a:solidFill>
                <a:schemeClr val="dk1"/>
              </a:solidFill>
              <a:effectLst/>
              <a:latin typeface="+mn-lt"/>
              <a:ea typeface="+mn-ea"/>
              <a:cs typeface="+mn-cs"/>
            </a:rPr>
            <a:t>Spies and Franklin (1991) reported that the average stem densities of Douglas fir (&gt;100cm diameter at breast height [dbh]) in late-successional stands ranged from 18-29 trees/ha, while Hershey (1995) reported 6-90 trees/ha of stems &gt;54 cm.  Tappeiner et al. (1997) reported basal areas in old-stands range between 46-91, with a median of 66 (m</a:t>
          </a:r>
          <a:r>
            <a:rPr lang="en-US" sz="1100" baseline="30000">
              <a:solidFill>
                <a:schemeClr val="dk1"/>
              </a:solidFill>
              <a:effectLst/>
              <a:latin typeface="+mn-lt"/>
              <a:ea typeface="+mn-ea"/>
              <a:cs typeface="+mn-cs"/>
            </a:rPr>
            <a:t>2</a:t>
          </a:r>
          <a:r>
            <a:rPr lang="en-US" sz="1100">
              <a:solidFill>
                <a:schemeClr val="dk1"/>
              </a:solidFill>
              <a:effectLst/>
              <a:latin typeface="+mn-lt"/>
              <a:ea typeface="+mn-ea"/>
              <a:cs typeface="+mn-cs"/>
            </a:rPr>
            <a:t>/ha).  Tree heights for two common Plant Association Groups (PAGs) in this forest type average between 200-225 feet, with mean maximum heights reaching 285-feet after about age 300 (years) (Henderson unpublished 1996). </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The Silver fir Forests</a:t>
          </a:r>
        </a:p>
        <a:p>
          <a:r>
            <a:rPr lang="en-US" sz="1100">
              <a:solidFill>
                <a:schemeClr val="dk1"/>
              </a:solidFill>
              <a:effectLst/>
              <a:latin typeface="+mn-lt"/>
              <a:ea typeface="+mn-ea"/>
              <a:cs typeface="+mn-cs"/>
            </a:rPr>
            <a:t>This forest type is generally found at moderate to upper elevations on the west-slope of the Cascades.  The typical elevation is between 800-1,200 m (amsl), although this may vary </a:t>
          </a:r>
          <a:r>
            <a:rPr lang="en-US" sz="1100" u="sng">
              <a:solidFill>
                <a:schemeClr val="dk1"/>
              </a:solidFill>
              <a:effectLst/>
              <a:latin typeface="+mn-lt"/>
              <a:ea typeface="+mn-ea"/>
              <a:cs typeface="+mn-cs"/>
            </a:rPr>
            <a:t>+</a:t>
          </a:r>
          <a:r>
            <a:rPr lang="en-US" sz="1100">
              <a:solidFill>
                <a:schemeClr val="dk1"/>
              </a:solidFill>
              <a:effectLst/>
              <a:latin typeface="+mn-lt"/>
              <a:ea typeface="+mn-ea"/>
              <a:cs typeface="+mn-cs"/>
            </a:rPr>
            <a:t> 60 m depending on aspect and local climate differences (Henderson 1992).  Dominant tree species are the Pacific Silver fir (</a:t>
          </a:r>
          <a:r>
            <a:rPr lang="en-US" sz="1100" i="1">
              <a:solidFill>
                <a:schemeClr val="dk1"/>
              </a:solidFill>
              <a:effectLst/>
              <a:latin typeface="+mn-lt"/>
              <a:ea typeface="+mn-ea"/>
              <a:cs typeface="+mn-cs"/>
            </a:rPr>
            <a:t>Abies amabilis</a:t>
          </a:r>
          <a:r>
            <a:rPr lang="en-US" sz="1100">
              <a:solidFill>
                <a:schemeClr val="dk1"/>
              </a:solidFill>
              <a:effectLst/>
              <a:latin typeface="+mn-lt"/>
              <a:ea typeface="+mn-ea"/>
              <a:cs typeface="+mn-cs"/>
            </a:rPr>
            <a:t>), with Western Hemlock and Douglas fir co-dominant at lower elevations and Mountain Hemlock (</a:t>
          </a:r>
          <a:r>
            <a:rPr lang="en-US" sz="1100" i="1">
              <a:solidFill>
                <a:schemeClr val="dk1"/>
              </a:solidFill>
              <a:effectLst/>
              <a:latin typeface="+mn-lt"/>
              <a:ea typeface="+mn-ea"/>
              <a:cs typeface="+mn-cs"/>
            </a:rPr>
            <a:t>Tsuga martensiana</a:t>
          </a:r>
          <a:r>
            <a:rPr lang="en-US" sz="1100">
              <a:solidFill>
                <a:schemeClr val="dk1"/>
              </a:solidFill>
              <a:effectLst/>
              <a:latin typeface="+mn-lt"/>
              <a:ea typeface="+mn-ea"/>
              <a:cs typeface="+mn-cs"/>
            </a:rPr>
            <a:t>) co-dominant at upper elevations (Agee 1993).  Winter temperatures are moderate, but with a 1-3 m winter snow-pack  (Franklin and Dyrness 1973).  Droughts are infrequent, and summer precipitation usually exceeds 15 cm (Minore 1979).  Fire return intervals are estimated to be between 300-600 years, but can be more frequent at lower elevations (100-300 years) (Agee 1993).  Silver fir (SF) trees seldom survive major fires (Agee 1993), thus, fire return intervals often are points of stand origin.  </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The Mountain Hemlock Forests</a:t>
          </a:r>
        </a:p>
        <a:p>
          <a:r>
            <a:rPr lang="en-US" sz="1100">
              <a:solidFill>
                <a:schemeClr val="dk1"/>
              </a:solidFill>
              <a:effectLst/>
              <a:latin typeface="+mn-lt"/>
              <a:ea typeface="+mn-ea"/>
              <a:cs typeface="+mn-cs"/>
            </a:rPr>
            <a:t>This forest type is generally found on upper elevations to the west of the Cascade crest, but below Subalpine regions.  There is substantial overlap with the Silver fir forests; however, Mountain Hemlock is generally more prevalent at higher elevations.  The elevation of this forest type is typically between 1000-1,375 m (amsl), although this may vary </a:t>
          </a:r>
          <a:r>
            <a:rPr lang="en-US" sz="1100" u="sng">
              <a:solidFill>
                <a:schemeClr val="dk1"/>
              </a:solidFill>
              <a:effectLst/>
              <a:latin typeface="+mn-lt"/>
              <a:ea typeface="+mn-ea"/>
              <a:cs typeface="+mn-cs"/>
            </a:rPr>
            <a:t>+</a:t>
          </a:r>
          <a:r>
            <a:rPr lang="en-US" sz="1100">
              <a:solidFill>
                <a:schemeClr val="dk1"/>
              </a:solidFill>
              <a:effectLst/>
              <a:latin typeface="+mn-lt"/>
              <a:ea typeface="+mn-ea"/>
              <a:cs typeface="+mn-cs"/>
            </a:rPr>
            <a:t> 60 m depending on aspect and local climate differences (Henderson 1992).  Dominant climax tree species are Mountain Hemlock, with the Pacific Silver fir and Subalpine fir (</a:t>
          </a:r>
          <a:r>
            <a:rPr lang="en-US" sz="1100" i="1">
              <a:solidFill>
                <a:schemeClr val="dk1"/>
              </a:solidFill>
              <a:effectLst/>
              <a:latin typeface="+mn-lt"/>
              <a:ea typeface="+mn-ea"/>
              <a:cs typeface="+mn-cs"/>
            </a:rPr>
            <a:t>Abies lasiocarpa</a:t>
          </a:r>
          <a:r>
            <a:rPr lang="en-US" sz="1100">
              <a:solidFill>
                <a:schemeClr val="dk1"/>
              </a:solidFill>
              <a:effectLst/>
              <a:latin typeface="+mn-lt"/>
              <a:ea typeface="+mn-ea"/>
              <a:cs typeface="+mn-cs"/>
            </a:rPr>
            <a:t>), as co-dominants (Agee 1993).  Mountain Hemlock has been found up to 1,800 m in Washington where aspect, and latitude, and local climates are favorable.  Winter temperatures are cool, but summer temperatures can reach extremes of 26-30</a:t>
          </a:r>
          <a:r>
            <a:rPr lang="en-US" sz="1100" baseline="30000">
              <a:solidFill>
                <a:schemeClr val="dk1"/>
              </a:solidFill>
              <a:effectLst/>
              <a:latin typeface="+mn-lt"/>
              <a:ea typeface="+mn-ea"/>
              <a:cs typeface="+mn-cs"/>
            </a:rPr>
            <a:t>o</a:t>
          </a:r>
          <a:r>
            <a:rPr lang="en-US" sz="1100">
              <a:solidFill>
                <a:schemeClr val="dk1"/>
              </a:solidFill>
              <a:effectLst/>
              <a:latin typeface="+mn-lt"/>
              <a:ea typeface="+mn-ea"/>
              <a:cs typeface="+mn-cs"/>
            </a:rPr>
            <a:t>C (Arno and Hoff 1989).  Fire return intervals are estimated to be around 500 years (Dickman and Cook 1989).</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Subalpine fir Forests</a:t>
          </a:r>
        </a:p>
        <a:p>
          <a:r>
            <a:rPr lang="en-US" sz="1100">
              <a:solidFill>
                <a:schemeClr val="dk1"/>
              </a:solidFill>
              <a:effectLst/>
              <a:latin typeface="+mn-lt"/>
              <a:ea typeface="+mn-ea"/>
              <a:cs typeface="+mn-cs"/>
            </a:rPr>
            <a:t> </a:t>
          </a:r>
        </a:p>
        <a:p>
          <a:r>
            <a:rPr lang="en-US">
              <a:effectLst/>
            </a:rPr>
            <a:t>This forest type is generally found along the Cascade crest, and the interior of the Pasayten Wilderness in the North Cascades at elevations above 1,300 m amsl (Henderson 1992; Agee 1993) although this may vary </a:t>
          </a:r>
          <a:r>
            <a:rPr lang="en-US" u="sng">
              <a:effectLst/>
            </a:rPr>
            <a:t>+</a:t>
          </a:r>
          <a:r>
            <a:rPr lang="en-US">
              <a:effectLst/>
            </a:rPr>
            <a:t> 60 m depending on aspect and local climate differences (Henderson 1992).  The annual precipitation is typically between 100-200 cm (Agee 1993).  The prolonged winter snow-pack (often between 7-8 m in wetter zones), along with the coldest winter temperatures of all Pacific Northwest forests, limits growth as compared to trees in lower elevation forests (Agee 1993).  Summer temperatures can be relatively high, reaching 26-30</a:t>
          </a:r>
          <a:r>
            <a:rPr lang="en-US" baseline="30000">
              <a:effectLst/>
            </a:rPr>
            <a:t>o</a:t>
          </a:r>
          <a:r>
            <a:rPr lang="en-US">
              <a:effectLst/>
            </a:rPr>
            <a:t>C (Agee 1993).  Mountain Hemlock is often found at the lower boundaries of this forest type.  Dominant climax tree species are Subalpine fir (</a:t>
          </a:r>
          <a:r>
            <a:rPr lang="en-US" i="1">
              <a:effectLst/>
            </a:rPr>
            <a:t>Abies lasiocarpa</a:t>
          </a:r>
          <a:r>
            <a:rPr lang="en-US">
              <a:effectLst/>
            </a:rPr>
            <a:t>), with co-dominants of Mountain Hemlock, Lodgepole pine (</a:t>
          </a:r>
          <a:r>
            <a:rPr lang="en-US" i="1">
              <a:effectLst/>
            </a:rPr>
            <a:t>Pinus contorta</a:t>
          </a:r>
          <a:r>
            <a:rPr lang="en-US">
              <a:effectLst/>
            </a:rPr>
            <a:t>), and Engleman Spruce (</a:t>
          </a:r>
          <a:r>
            <a:rPr lang="en-US" i="1">
              <a:effectLst/>
            </a:rPr>
            <a:t>Picea englemanni</a:t>
          </a:r>
          <a:r>
            <a:rPr lang="en-US">
              <a:effectLst/>
            </a:rPr>
            <a:t>) (Agee 1993).  Subalpine fir (SAF) and co-dominants are not well-adapted to surviving fires (Agee 1993) and fire return intervals, estimated to be around 250 years (Fahnestock 1976), or 109-137 years (Agee 1990), often are points of stand origin.  </a:t>
          </a:r>
          <a:r>
            <a:rPr lang="en-US" sz="1200">
              <a:solidFill>
                <a:schemeClr val="dk1"/>
              </a:solidFill>
              <a:effectLst/>
              <a:latin typeface="+mn-lt"/>
              <a:ea typeface="+mn-ea"/>
              <a:cs typeface="+mn-cs"/>
            </a:rPr>
            <a:t> </a:t>
          </a:r>
        </a:p>
        <a:p>
          <a:endParaRPr lang="en-US" sz="1200">
            <a:solidFill>
              <a:schemeClr val="dk1"/>
            </a:solidFill>
            <a:effectLst/>
            <a:latin typeface="+mn-lt"/>
            <a:ea typeface="+mn-ea"/>
            <a:cs typeface="+mn-cs"/>
          </a:endParaRPr>
        </a:p>
        <a:p>
          <a:pPr lvl="3"/>
          <a:r>
            <a:rPr lang="en-US" sz="1100" b="1" i="1">
              <a:solidFill>
                <a:schemeClr val="dk1"/>
              </a:solidFill>
              <a:effectLst/>
              <a:latin typeface="+mn-lt"/>
              <a:ea typeface="+mn-ea"/>
              <a:cs typeface="+mn-cs"/>
            </a:rPr>
            <a:t>Grand fir Forests</a:t>
          </a:r>
        </a:p>
        <a:p>
          <a:r>
            <a:rPr lang="en-US" sz="1100">
              <a:solidFill>
                <a:schemeClr val="dk1"/>
              </a:solidFill>
              <a:effectLst/>
              <a:latin typeface="+mn-lt"/>
              <a:ea typeface="+mn-ea"/>
              <a:cs typeface="+mn-cs"/>
            </a:rPr>
            <a:t>Grand fir (GF) (</a:t>
          </a:r>
          <a:r>
            <a:rPr lang="en-US" sz="1100" i="1">
              <a:solidFill>
                <a:schemeClr val="dk1"/>
              </a:solidFill>
              <a:effectLst/>
              <a:latin typeface="+mn-lt"/>
              <a:ea typeface="+mn-ea"/>
              <a:cs typeface="+mn-cs"/>
            </a:rPr>
            <a:t>Abies grandis</a:t>
          </a:r>
          <a:r>
            <a:rPr lang="en-US" sz="1100">
              <a:solidFill>
                <a:schemeClr val="dk1"/>
              </a:solidFill>
              <a:effectLst/>
              <a:latin typeface="+mn-lt"/>
              <a:ea typeface="+mn-ea"/>
              <a:cs typeface="+mn-cs"/>
            </a:rPr>
            <a:t>) are typically found at elevations between 1100-1500 m east of the Cascade crest, although populations of Grand fir can be found at low elevations of inland western Washington (Agee 1993).  The Grand fir forests generally separate the Ponderosa pine (</a:t>
          </a:r>
          <a:r>
            <a:rPr lang="en-US" sz="1100" i="1">
              <a:solidFill>
                <a:schemeClr val="dk1"/>
              </a:solidFill>
              <a:effectLst/>
              <a:latin typeface="+mn-lt"/>
              <a:ea typeface="+mn-ea"/>
              <a:cs typeface="+mn-cs"/>
            </a:rPr>
            <a:t>Pinus ponderosa</a:t>
          </a:r>
          <a:r>
            <a:rPr lang="en-US" sz="1100">
              <a:solidFill>
                <a:schemeClr val="dk1"/>
              </a:solidFill>
              <a:effectLst/>
              <a:latin typeface="+mn-lt"/>
              <a:ea typeface="+mn-ea"/>
              <a:cs typeface="+mn-cs"/>
            </a:rPr>
            <a:t>) forests from the SAF forests.  A mixture of species characterizes this forest type, with Douglas fir as the climax dominant. Rarely is GF the late-successional dominant species.  Hardwood species are often found as co-dominants.  Fire intervals are frequent, often due to lightning strikes, producing a return interval of 50-100 years in drier sites.</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Ponderosa Pine Forests</a:t>
          </a:r>
        </a:p>
        <a:p>
          <a:r>
            <a:rPr lang="en-US" sz="1100">
              <a:solidFill>
                <a:schemeClr val="dk1"/>
              </a:solidFill>
              <a:effectLst/>
              <a:latin typeface="+mn-lt"/>
              <a:ea typeface="+mn-ea"/>
              <a:cs typeface="+mn-cs"/>
            </a:rPr>
            <a:t>This species is typically found in dry, lower elevation (1,200-1,800 m) sites east of the Cascades (Franklin and Dyrness 1973).  Ponderosa pine (PP) (</a:t>
          </a:r>
          <a:r>
            <a:rPr lang="en-US" sz="1100" i="1">
              <a:solidFill>
                <a:schemeClr val="dk1"/>
              </a:solidFill>
              <a:effectLst/>
              <a:latin typeface="+mn-lt"/>
              <a:ea typeface="+mn-ea"/>
              <a:cs typeface="+mn-cs"/>
            </a:rPr>
            <a:t>Pinus ponderosa</a:t>
          </a:r>
          <a:r>
            <a:rPr lang="en-US" sz="1100">
              <a:solidFill>
                <a:schemeClr val="dk1"/>
              </a:solidFill>
              <a:effectLst/>
              <a:latin typeface="+mn-lt"/>
              <a:ea typeface="+mn-ea"/>
              <a:cs typeface="+mn-cs"/>
            </a:rPr>
            <a:t>) forests contain a large co-dominant component of Douglas fir (Agee 1993).  Douglas fir is always the co-dominant species in this forest type, and is typically suppressed by fire (Agee 1993).  A natural fire-recurrence interval is typically between 11-24 years (Agee 1993).  Due to frequent burns, fires are typically of low intensity; therefore, the older Ponderosa Pines are rarely killed unless fires are fueled by excess wood build-up in the under-story (Agee 1993).  Camp et al. (1996) found Ponderosa Pines in portions of these forests (Swauk Late Successional Reserve) to have ages between 13-597 years, with a mean of 127 and a standard deviation of 100.  Fire refugia are common in this forest type, and are typically found on north-aspect slopes and in confined channels (Camp et al. 1996). With fire suppression, beginning in 1909 in the Wenatchee Mountains (Holstine 1992), Douglas fir has become more prevalent in many areas (Harrod, pers. comm. 2000).  Ponderosa pine typically can reach 35-45 m in height with some exceeding 55 m (WWPA 1995).  </a:t>
          </a:r>
        </a:p>
        <a:p>
          <a:endParaRPr lang="en-US" sz="1100" b="0" u="none"/>
        </a:p>
      </xdr:txBody>
    </xdr:sp>
    <xdr:clientData/>
  </xdr:twoCellAnchor>
  <xdr:twoCellAnchor>
    <xdr:from>
      <xdr:col>17</xdr:col>
      <xdr:colOff>118533</xdr:colOff>
      <xdr:row>69</xdr:row>
      <xdr:rowOff>169334</xdr:rowOff>
    </xdr:from>
    <xdr:to>
      <xdr:col>17</xdr:col>
      <xdr:colOff>154256</xdr:colOff>
      <xdr:row>70</xdr:row>
      <xdr:rowOff>152400</xdr:rowOff>
    </xdr:to>
    <xdr:sp macro="" textlink="">
      <xdr:nvSpPr>
        <xdr:cNvPr id="24" name="Freeform 23">
          <a:extLst>
            <a:ext uri="{FF2B5EF4-FFF2-40B4-BE49-F238E27FC236}">
              <a16:creationId xmlns:a16="http://schemas.microsoft.com/office/drawing/2014/main" id="{00000000-0008-0000-0200-000018000000}"/>
            </a:ext>
          </a:extLst>
        </xdr:cNvPr>
        <xdr:cNvSpPr/>
      </xdr:nvSpPr>
      <xdr:spPr>
        <a:xfrm>
          <a:off x="10481733" y="13361459"/>
          <a:ext cx="35723" cy="173566"/>
        </a:xfrm>
        <a:custGeom>
          <a:avLst/>
          <a:gdLst>
            <a:gd name="connsiteX0" fmla="*/ 0 w 35723"/>
            <a:gd name="connsiteY0" fmla="*/ 0 h 169333"/>
            <a:gd name="connsiteX1" fmla="*/ 16934 w 35723"/>
            <a:gd name="connsiteY1" fmla="*/ 67733 h 169333"/>
            <a:gd name="connsiteX2" fmla="*/ 33867 w 35723"/>
            <a:gd name="connsiteY2" fmla="*/ 93133 h 169333"/>
            <a:gd name="connsiteX3" fmla="*/ 33867 w 35723"/>
            <a:gd name="connsiteY3" fmla="*/ 169333 h 169333"/>
          </a:gdLst>
          <a:ahLst/>
          <a:cxnLst>
            <a:cxn ang="0">
              <a:pos x="connsiteX0" y="connsiteY0"/>
            </a:cxn>
            <a:cxn ang="0">
              <a:pos x="connsiteX1" y="connsiteY1"/>
            </a:cxn>
            <a:cxn ang="0">
              <a:pos x="connsiteX2" y="connsiteY2"/>
            </a:cxn>
            <a:cxn ang="0">
              <a:pos x="connsiteX3" y="connsiteY3"/>
            </a:cxn>
          </a:cxnLst>
          <a:rect l="l" t="t" r="r" b="b"/>
          <a:pathLst>
            <a:path w="35723" h="169333">
              <a:moveTo>
                <a:pt x="0" y="0"/>
              </a:moveTo>
              <a:cubicBezTo>
                <a:pt x="3221" y="16103"/>
                <a:pt x="8255" y="50376"/>
                <a:pt x="16934" y="67733"/>
              </a:cubicBezTo>
              <a:cubicBezTo>
                <a:pt x="21485" y="76834"/>
                <a:pt x="32194" y="83096"/>
                <a:pt x="33867" y="93133"/>
              </a:cubicBezTo>
              <a:cubicBezTo>
                <a:pt x="38043" y="118187"/>
                <a:pt x="33867" y="143933"/>
                <a:pt x="33867" y="169333"/>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39</xdr:row>
      <xdr:rowOff>0</xdr:rowOff>
    </xdr:from>
    <xdr:to>
      <xdr:col>17</xdr:col>
      <xdr:colOff>297399</xdr:colOff>
      <xdr:row>77</xdr:row>
      <xdr:rowOff>0</xdr:rowOff>
    </xdr:to>
    <xdr:grpSp>
      <xdr:nvGrpSpPr>
        <xdr:cNvPr id="25" name="Group 24">
          <a:extLst>
            <a:ext uri="{FF2B5EF4-FFF2-40B4-BE49-F238E27FC236}">
              <a16:creationId xmlns:a16="http://schemas.microsoft.com/office/drawing/2014/main" id="{00000000-0008-0000-0200-000019000000}"/>
            </a:ext>
          </a:extLst>
        </xdr:cNvPr>
        <xdr:cNvGrpSpPr/>
      </xdr:nvGrpSpPr>
      <xdr:grpSpPr>
        <a:xfrm>
          <a:off x="613833" y="7482417"/>
          <a:ext cx="10118733" cy="7239000"/>
          <a:chOff x="609600" y="7306733"/>
          <a:chExt cx="10050999" cy="7078134"/>
        </a:xfrm>
      </xdr:grpSpPr>
      <xdr:pic>
        <xdr:nvPicPr>
          <xdr:cNvPr id="26" name="Picture 25">
            <a:extLst>
              <a:ext uri="{FF2B5EF4-FFF2-40B4-BE49-F238E27FC236}">
                <a16:creationId xmlns:a16="http://schemas.microsoft.com/office/drawing/2014/main" id="{00000000-0008-0000-0200-00001A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952" t="8184" r="6082" b="8183"/>
          <a:stretch/>
        </xdr:blipFill>
        <xdr:spPr bwMode="auto">
          <a:xfrm>
            <a:off x="609600" y="7306733"/>
            <a:ext cx="10050999" cy="7078134"/>
          </a:xfrm>
          <a:prstGeom prst="rect">
            <a:avLst/>
          </a:prstGeom>
          <a:ln>
            <a:noFill/>
          </a:ln>
          <a:extLst>
            <a:ext uri="{53640926-AAD7-44D8-BBD7-CCE9431645EC}">
              <a14:shadowObscured xmlns:a14="http://schemas.microsoft.com/office/drawing/2010/main"/>
            </a:ext>
          </a:extLst>
        </xdr:spPr>
      </xdr:pic>
      <xdr:grpSp>
        <xdr:nvGrpSpPr>
          <xdr:cNvPr id="27" name="Group 26">
            <a:extLst>
              <a:ext uri="{FF2B5EF4-FFF2-40B4-BE49-F238E27FC236}">
                <a16:creationId xmlns:a16="http://schemas.microsoft.com/office/drawing/2014/main" id="{00000000-0008-0000-0200-00001B000000}"/>
              </a:ext>
            </a:extLst>
          </xdr:cNvPr>
          <xdr:cNvGrpSpPr/>
        </xdr:nvGrpSpPr>
        <xdr:grpSpPr>
          <a:xfrm>
            <a:off x="2301834" y="7763087"/>
            <a:ext cx="7544899" cy="6062980"/>
            <a:chOff x="2301834" y="7763087"/>
            <a:chExt cx="7544899" cy="6062980"/>
          </a:xfrm>
        </xdr:grpSpPr>
        <xdr:sp macro="" textlink="">
          <xdr:nvSpPr>
            <xdr:cNvPr id="28" name="TextBox 21">
              <a:extLst>
                <a:ext uri="{FF2B5EF4-FFF2-40B4-BE49-F238E27FC236}">
                  <a16:creationId xmlns:a16="http://schemas.microsoft.com/office/drawing/2014/main" id="{00000000-0008-0000-0200-00001C000000}"/>
                </a:ext>
              </a:extLst>
            </xdr:cNvPr>
            <xdr:cNvSpPr txBox="1"/>
          </xdr:nvSpPr>
          <xdr:spPr>
            <a:xfrm>
              <a:off x="6825636" y="11103186"/>
              <a:ext cx="2648563" cy="260434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800" b="1" u="sng"/>
                <a:t>Forest Regions</a:t>
              </a:r>
            </a:p>
            <a:p>
              <a:r>
                <a:rPr lang="en-US" sz="2800" b="1" u="sng"/>
                <a:t>(place</a:t>
              </a:r>
              <a:r>
                <a:rPr lang="en-US" sz="2800" b="1" u="sng" baseline="0"/>
                <a:t>holder for better figure)</a:t>
              </a:r>
              <a:endParaRPr lang="en-US" sz="2800" b="1" u="sng"/>
            </a:p>
          </xdr:txBody>
        </xdr:sp>
        <xdr:grpSp>
          <xdr:nvGrpSpPr>
            <xdr:cNvPr id="29" name="Group 28">
              <a:extLst>
                <a:ext uri="{FF2B5EF4-FFF2-40B4-BE49-F238E27FC236}">
                  <a16:creationId xmlns:a16="http://schemas.microsoft.com/office/drawing/2014/main" id="{00000000-0008-0000-0200-00001D000000}"/>
                </a:ext>
              </a:extLst>
            </xdr:cNvPr>
            <xdr:cNvGrpSpPr/>
          </xdr:nvGrpSpPr>
          <xdr:grpSpPr>
            <a:xfrm>
              <a:off x="4457700" y="7763087"/>
              <a:ext cx="2586567" cy="6062980"/>
              <a:chOff x="4457700" y="7763087"/>
              <a:chExt cx="2586567" cy="6062980"/>
            </a:xfrm>
          </xdr:grpSpPr>
          <xdr:sp macro="" textlink="">
            <xdr:nvSpPr>
              <xdr:cNvPr id="35" name="Freeform 34">
                <a:extLst>
                  <a:ext uri="{FF2B5EF4-FFF2-40B4-BE49-F238E27FC236}">
                    <a16:creationId xmlns:a16="http://schemas.microsoft.com/office/drawing/2014/main" id="{00000000-0008-0000-0200-000023000000}"/>
                  </a:ext>
                </a:extLst>
              </xdr:cNvPr>
              <xdr:cNvSpPr/>
            </xdr:nvSpPr>
            <xdr:spPr>
              <a:xfrm>
                <a:off x="4457700" y="8291407"/>
                <a:ext cx="906780" cy="5534660"/>
              </a:xfrm>
              <a:custGeom>
                <a:avLst/>
                <a:gdLst>
                  <a:gd name="connsiteX0" fmla="*/ 137160 w 906780"/>
                  <a:gd name="connsiteY0" fmla="*/ 5433060 h 5433060"/>
                  <a:gd name="connsiteX1" fmla="*/ 99060 w 906780"/>
                  <a:gd name="connsiteY1" fmla="*/ 5334000 h 5433060"/>
                  <a:gd name="connsiteX2" fmla="*/ 83820 w 906780"/>
                  <a:gd name="connsiteY2" fmla="*/ 5288280 h 5433060"/>
                  <a:gd name="connsiteX3" fmla="*/ 68580 w 906780"/>
                  <a:gd name="connsiteY3" fmla="*/ 5234940 h 5433060"/>
                  <a:gd name="connsiteX4" fmla="*/ 76200 w 906780"/>
                  <a:gd name="connsiteY4" fmla="*/ 5105400 h 5433060"/>
                  <a:gd name="connsiteX5" fmla="*/ 83820 w 906780"/>
                  <a:gd name="connsiteY5" fmla="*/ 5082540 h 5433060"/>
                  <a:gd name="connsiteX6" fmla="*/ 106680 w 906780"/>
                  <a:gd name="connsiteY6" fmla="*/ 5074920 h 5433060"/>
                  <a:gd name="connsiteX7" fmla="*/ 175260 w 906780"/>
                  <a:gd name="connsiteY7" fmla="*/ 5036820 h 5433060"/>
                  <a:gd name="connsiteX8" fmla="*/ 198120 w 906780"/>
                  <a:gd name="connsiteY8" fmla="*/ 5013960 h 5433060"/>
                  <a:gd name="connsiteX9" fmla="*/ 220980 w 906780"/>
                  <a:gd name="connsiteY9" fmla="*/ 4998720 h 5433060"/>
                  <a:gd name="connsiteX10" fmla="*/ 243840 w 906780"/>
                  <a:gd name="connsiteY10" fmla="*/ 4953000 h 5433060"/>
                  <a:gd name="connsiteX11" fmla="*/ 251460 w 906780"/>
                  <a:gd name="connsiteY11" fmla="*/ 4709160 h 5433060"/>
                  <a:gd name="connsiteX12" fmla="*/ 274320 w 906780"/>
                  <a:gd name="connsiteY12" fmla="*/ 4693920 h 5433060"/>
                  <a:gd name="connsiteX13" fmla="*/ 304800 w 906780"/>
                  <a:gd name="connsiteY13" fmla="*/ 4686300 h 5433060"/>
                  <a:gd name="connsiteX14" fmla="*/ 365760 w 906780"/>
                  <a:gd name="connsiteY14" fmla="*/ 4663440 h 5433060"/>
                  <a:gd name="connsiteX15" fmla="*/ 373380 w 906780"/>
                  <a:gd name="connsiteY15" fmla="*/ 4511040 h 5433060"/>
                  <a:gd name="connsiteX16" fmla="*/ 327660 w 906780"/>
                  <a:gd name="connsiteY16" fmla="*/ 4488180 h 5433060"/>
                  <a:gd name="connsiteX17" fmla="*/ 327660 w 906780"/>
                  <a:gd name="connsiteY17" fmla="*/ 4351020 h 5433060"/>
                  <a:gd name="connsiteX18" fmla="*/ 358140 w 906780"/>
                  <a:gd name="connsiteY18" fmla="*/ 4343400 h 5433060"/>
                  <a:gd name="connsiteX19" fmla="*/ 434340 w 906780"/>
                  <a:gd name="connsiteY19" fmla="*/ 4320540 h 5433060"/>
                  <a:gd name="connsiteX20" fmla="*/ 525780 w 906780"/>
                  <a:gd name="connsiteY20" fmla="*/ 4305300 h 5433060"/>
                  <a:gd name="connsiteX21" fmla="*/ 563880 w 906780"/>
                  <a:gd name="connsiteY21" fmla="*/ 4282440 h 5433060"/>
                  <a:gd name="connsiteX22" fmla="*/ 571500 w 906780"/>
                  <a:gd name="connsiteY22" fmla="*/ 4259580 h 5433060"/>
                  <a:gd name="connsiteX23" fmla="*/ 563880 w 906780"/>
                  <a:gd name="connsiteY23" fmla="*/ 4130040 h 5433060"/>
                  <a:gd name="connsiteX24" fmla="*/ 541020 w 906780"/>
                  <a:gd name="connsiteY24" fmla="*/ 4114800 h 5433060"/>
                  <a:gd name="connsiteX25" fmla="*/ 510540 w 906780"/>
                  <a:gd name="connsiteY25" fmla="*/ 4091940 h 5433060"/>
                  <a:gd name="connsiteX26" fmla="*/ 502920 w 906780"/>
                  <a:gd name="connsiteY26" fmla="*/ 4023360 h 5433060"/>
                  <a:gd name="connsiteX27" fmla="*/ 525780 w 906780"/>
                  <a:gd name="connsiteY27" fmla="*/ 4008120 h 5433060"/>
                  <a:gd name="connsiteX28" fmla="*/ 541020 w 906780"/>
                  <a:gd name="connsiteY28" fmla="*/ 3985260 h 5433060"/>
                  <a:gd name="connsiteX29" fmla="*/ 518160 w 906780"/>
                  <a:gd name="connsiteY29" fmla="*/ 3939540 h 5433060"/>
                  <a:gd name="connsiteX30" fmla="*/ 510540 w 906780"/>
                  <a:gd name="connsiteY30" fmla="*/ 3916680 h 5433060"/>
                  <a:gd name="connsiteX31" fmla="*/ 449580 w 906780"/>
                  <a:gd name="connsiteY31" fmla="*/ 3810000 h 5433060"/>
                  <a:gd name="connsiteX32" fmla="*/ 434340 w 906780"/>
                  <a:gd name="connsiteY32" fmla="*/ 3787140 h 5433060"/>
                  <a:gd name="connsiteX33" fmla="*/ 411480 w 906780"/>
                  <a:gd name="connsiteY33" fmla="*/ 3771900 h 5433060"/>
                  <a:gd name="connsiteX34" fmla="*/ 373380 w 906780"/>
                  <a:gd name="connsiteY34" fmla="*/ 3703320 h 5433060"/>
                  <a:gd name="connsiteX35" fmla="*/ 358140 w 906780"/>
                  <a:gd name="connsiteY35" fmla="*/ 3627120 h 5433060"/>
                  <a:gd name="connsiteX36" fmla="*/ 342900 w 906780"/>
                  <a:gd name="connsiteY36" fmla="*/ 3604260 h 5433060"/>
                  <a:gd name="connsiteX37" fmla="*/ 335280 w 906780"/>
                  <a:gd name="connsiteY37" fmla="*/ 3573780 h 5433060"/>
                  <a:gd name="connsiteX38" fmla="*/ 327660 w 906780"/>
                  <a:gd name="connsiteY38" fmla="*/ 3467100 h 5433060"/>
                  <a:gd name="connsiteX39" fmla="*/ 312420 w 906780"/>
                  <a:gd name="connsiteY39" fmla="*/ 3421380 h 5433060"/>
                  <a:gd name="connsiteX40" fmla="*/ 281940 w 906780"/>
                  <a:gd name="connsiteY40" fmla="*/ 3390900 h 5433060"/>
                  <a:gd name="connsiteX41" fmla="*/ 220980 w 906780"/>
                  <a:gd name="connsiteY41" fmla="*/ 3398520 h 5433060"/>
                  <a:gd name="connsiteX42" fmla="*/ 167640 w 906780"/>
                  <a:gd name="connsiteY42" fmla="*/ 3429000 h 5433060"/>
                  <a:gd name="connsiteX43" fmla="*/ 144780 w 906780"/>
                  <a:gd name="connsiteY43" fmla="*/ 3436620 h 5433060"/>
                  <a:gd name="connsiteX44" fmla="*/ 121920 w 906780"/>
                  <a:gd name="connsiteY44" fmla="*/ 3451860 h 5433060"/>
                  <a:gd name="connsiteX45" fmla="*/ 7620 w 906780"/>
                  <a:gd name="connsiteY45" fmla="*/ 3429000 h 5433060"/>
                  <a:gd name="connsiteX46" fmla="*/ 0 w 906780"/>
                  <a:gd name="connsiteY46" fmla="*/ 3406140 h 5433060"/>
                  <a:gd name="connsiteX47" fmla="*/ 7620 w 906780"/>
                  <a:gd name="connsiteY47" fmla="*/ 3276600 h 5433060"/>
                  <a:gd name="connsiteX48" fmla="*/ 15240 w 906780"/>
                  <a:gd name="connsiteY48" fmla="*/ 3253740 h 5433060"/>
                  <a:gd name="connsiteX49" fmla="*/ 60960 w 906780"/>
                  <a:gd name="connsiteY49" fmla="*/ 3215640 h 5433060"/>
                  <a:gd name="connsiteX50" fmla="*/ 114300 w 906780"/>
                  <a:gd name="connsiteY50" fmla="*/ 3208020 h 5433060"/>
                  <a:gd name="connsiteX51" fmla="*/ 419100 w 906780"/>
                  <a:gd name="connsiteY51" fmla="*/ 3192780 h 5433060"/>
                  <a:gd name="connsiteX52" fmla="*/ 449580 w 906780"/>
                  <a:gd name="connsiteY52" fmla="*/ 3185160 h 5433060"/>
                  <a:gd name="connsiteX53" fmla="*/ 464820 w 906780"/>
                  <a:gd name="connsiteY53" fmla="*/ 3162300 h 5433060"/>
                  <a:gd name="connsiteX54" fmla="*/ 487680 w 906780"/>
                  <a:gd name="connsiteY54" fmla="*/ 3139440 h 5433060"/>
                  <a:gd name="connsiteX55" fmla="*/ 510540 w 906780"/>
                  <a:gd name="connsiteY55" fmla="*/ 3124200 h 5433060"/>
                  <a:gd name="connsiteX56" fmla="*/ 548640 w 906780"/>
                  <a:gd name="connsiteY56" fmla="*/ 3078480 h 5433060"/>
                  <a:gd name="connsiteX57" fmla="*/ 594360 w 906780"/>
                  <a:gd name="connsiteY57" fmla="*/ 2987040 h 5433060"/>
                  <a:gd name="connsiteX58" fmla="*/ 617220 w 906780"/>
                  <a:gd name="connsiteY58" fmla="*/ 2979420 h 5433060"/>
                  <a:gd name="connsiteX59" fmla="*/ 647700 w 906780"/>
                  <a:gd name="connsiteY59" fmla="*/ 2956560 h 5433060"/>
                  <a:gd name="connsiteX60" fmla="*/ 670560 w 906780"/>
                  <a:gd name="connsiteY60" fmla="*/ 2941320 h 5433060"/>
                  <a:gd name="connsiteX61" fmla="*/ 685800 w 906780"/>
                  <a:gd name="connsiteY61" fmla="*/ 2918460 h 5433060"/>
                  <a:gd name="connsiteX62" fmla="*/ 693420 w 906780"/>
                  <a:gd name="connsiteY62" fmla="*/ 2872740 h 5433060"/>
                  <a:gd name="connsiteX63" fmla="*/ 739140 w 906780"/>
                  <a:gd name="connsiteY63" fmla="*/ 2857500 h 5433060"/>
                  <a:gd name="connsiteX64" fmla="*/ 762000 w 906780"/>
                  <a:gd name="connsiteY64" fmla="*/ 2842260 h 5433060"/>
                  <a:gd name="connsiteX65" fmla="*/ 784860 w 906780"/>
                  <a:gd name="connsiteY65" fmla="*/ 2834640 h 5433060"/>
                  <a:gd name="connsiteX66" fmla="*/ 777240 w 906780"/>
                  <a:gd name="connsiteY66" fmla="*/ 2811780 h 5433060"/>
                  <a:gd name="connsiteX67" fmla="*/ 731520 w 906780"/>
                  <a:gd name="connsiteY67" fmla="*/ 2781300 h 5433060"/>
                  <a:gd name="connsiteX68" fmla="*/ 716280 w 906780"/>
                  <a:gd name="connsiteY68" fmla="*/ 2727960 h 5433060"/>
                  <a:gd name="connsiteX69" fmla="*/ 723900 w 906780"/>
                  <a:gd name="connsiteY69" fmla="*/ 2461260 h 5433060"/>
                  <a:gd name="connsiteX70" fmla="*/ 769620 w 906780"/>
                  <a:gd name="connsiteY70" fmla="*/ 2385060 h 5433060"/>
                  <a:gd name="connsiteX71" fmla="*/ 777240 w 906780"/>
                  <a:gd name="connsiteY71" fmla="*/ 2362200 h 5433060"/>
                  <a:gd name="connsiteX72" fmla="*/ 807720 w 906780"/>
                  <a:gd name="connsiteY72" fmla="*/ 2316480 h 5433060"/>
                  <a:gd name="connsiteX73" fmla="*/ 822960 w 906780"/>
                  <a:gd name="connsiteY73" fmla="*/ 2270760 h 5433060"/>
                  <a:gd name="connsiteX74" fmla="*/ 838200 w 906780"/>
                  <a:gd name="connsiteY74" fmla="*/ 2247900 h 5433060"/>
                  <a:gd name="connsiteX75" fmla="*/ 845820 w 906780"/>
                  <a:gd name="connsiteY75" fmla="*/ 2225040 h 5433060"/>
                  <a:gd name="connsiteX76" fmla="*/ 830580 w 906780"/>
                  <a:gd name="connsiteY76" fmla="*/ 2148840 h 5433060"/>
                  <a:gd name="connsiteX77" fmla="*/ 822960 w 906780"/>
                  <a:gd name="connsiteY77" fmla="*/ 2125980 h 5433060"/>
                  <a:gd name="connsiteX78" fmla="*/ 838200 w 906780"/>
                  <a:gd name="connsiteY78" fmla="*/ 2011680 h 5433060"/>
                  <a:gd name="connsiteX79" fmla="*/ 845820 w 906780"/>
                  <a:gd name="connsiteY79" fmla="*/ 1958340 h 5433060"/>
                  <a:gd name="connsiteX80" fmla="*/ 861060 w 906780"/>
                  <a:gd name="connsiteY80" fmla="*/ 1912620 h 5433060"/>
                  <a:gd name="connsiteX81" fmla="*/ 883920 w 906780"/>
                  <a:gd name="connsiteY81" fmla="*/ 1866900 h 5433060"/>
                  <a:gd name="connsiteX82" fmla="*/ 906780 w 906780"/>
                  <a:gd name="connsiteY82" fmla="*/ 1859280 h 5433060"/>
                  <a:gd name="connsiteX83" fmla="*/ 891540 w 906780"/>
                  <a:gd name="connsiteY83" fmla="*/ 1775460 h 5433060"/>
                  <a:gd name="connsiteX84" fmla="*/ 876300 w 906780"/>
                  <a:gd name="connsiteY84" fmla="*/ 1729740 h 5433060"/>
                  <a:gd name="connsiteX85" fmla="*/ 868680 w 906780"/>
                  <a:gd name="connsiteY85" fmla="*/ 1706880 h 5433060"/>
                  <a:gd name="connsiteX86" fmla="*/ 861060 w 906780"/>
                  <a:gd name="connsiteY86" fmla="*/ 1645920 h 5433060"/>
                  <a:gd name="connsiteX87" fmla="*/ 853440 w 906780"/>
                  <a:gd name="connsiteY87" fmla="*/ 1424940 h 5433060"/>
                  <a:gd name="connsiteX88" fmla="*/ 838200 w 906780"/>
                  <a:gd name="connsiteY88" fmla="*/ 1402080 h 5433060"/>
                  <a:gd name="connsiteX89" fmla="*/ 815340 w 906780"/>
                  <a:gd name="connsiteY89" fmla="*/ 1394460 h 5433060"/>
                  <a:gd name="connsiteX90" fmla="*/ 807720 w 906780"/>
                  <a:gd name="connsiteY90" fmla="*/ 1318260 h 5433060"/>
                  <a:gd name="connsiteX91" fmla="*/ 822960 w 906780"/>
                  <a:gd name="connsiteY91" fmla="*/ 1272540 h 5433060"/>
                  <a:gd name="connsiteX92" fmla="*/ 815340 w 906780"/>
                  <a:gd name="connsiteY92" fmla="*/ 1158240 h 5433060"/>
                  <a:gd name="connsiteX93" fmla="*/ 807720 w 906780"/>
                  <a:gd name="connsiteY93" fmla="*/ 1127760 h 5433060"/>
                  <a:gd name="connsiteX94" fmla="*/ 800100 w 906780"/>
                  <a:gd name="connsiteY94" fmla="*/ 815340 h 5433060"/>
                  <a:gd name="connsiteX95" fmla="*/ 784860 w 906780"/>
                  <a:gd name="connsiteY95" fmla="*/ 769620 h 5433060"/>
                  <a:gd name="connsiteX96" fmla="*/ 800100 w 906780"/>
                  <a:gd name="connsiteY96" fmla="*/ 632460 h 5433060"/>
                  <a:gd name="connsiteX97" fmla="*/ 815340 w 906780"/>
                  <a:gd name="connsiteY97" fmla="*/ 609600 h 5433060"/>
                  <a:gd name="connsiteX98" fmla="*/ 838200 w 906780"/>
                  <a:gd name="connsiteY98" fmla="*/ 586740 h 5433060"/>
                  <a:gd name="connsiteX99" fmla="*/ 830580 w 906780"/>
                  <a:gd name="connsiteY99" fmla="*/ 556260 h 5433060"/>
                  <a:gd name="connsiteX100" fmla="*/ 800100 w 906780"/>
                  <a:gd name="connsiteY100" fmla="*/ 510540 h 5433060"/>
                  <a:gd name="connsiteX101" fmla="*/ 792480 w 906780"/>
                  <a:gd name="connsiteY101" fmla="*/ 457200 h 5433060"/>
                  <a:gd name="connsiteX102" fmla="*/ 807720 w 906780"/>
                  <a:gd name="connsiteY102" fmla="*/ 335280 h 5433060"/>
                  <a:gd name="connsiteX103" fmla="*/ 815340 w 906780"/>
                  <a:gd name="connsiteY103" fmla="*/ 167640 h 5433060"/>
                  <a:gd name="connsiteX104" fmla="*/ 830580 w 906780"/>
                  <a:gd name="connsiteY104" fmla="*/ 121920 h 5433060"/>
                  <a:gd name="connsiteX105" fmla="*/ 845820 w 906780"/>
                  <a:gd name="connsiteY105" fmla="*/ 76200 h 5433060"/>
                  <a:gd name="connsiteX106" fmla="*/ 853440 w 906780"/>
                  <a:gd name="connsiteY106" fmla="*/ 45720 h 5433060"/>
                  <a:gd name="connsiteX107" fmla="*/ 868680 w 906780"/>
                  <a:gd name="connsiteY107" fmla="*/ 0 h 54330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Lst>
                <a:rect l="l" t="t" r="r" b="b"/>
                <a:pathLst>
                  <a:path w="906780" h="5433060">
                    <a:moveTo>
                      <a:pt x="137160" y="5433060"/>
                    </a:moveTo>
                    <a:cubicBezTo>
                      <a:pt x="126950" y="5361588"/>
                      <a:pt x="139503" y="5394664"/>
                      <a:pt x="99060" y="5334000"/>
                    </a:cubicBezTo>
                    <a:cubicBezTo>
                      <a:pt x="90149" y="5320634"/>
                      <a:pt x="88900" y="5303520"/>
                      <a:pt x="83820" y="5288280"/>
                    </a:cubicBezTo>
                    <a:cubicBezTo>
                      <a:pt x="72888" y="5255485"/>
                      <a:pt x="78148" y="5273212"/>
                      <a:pt x="68580" y="5234940"/>
                    </a:cubicBezTo>
                    <a:cubicBezTo>
                      <a:pt x="71120" y="5191760"/>
                      <a:pt x="71896" y="5148440"/>
                      <a:pt x="76200" y="5105400"/>
                    </a:cubicBezTo>
                    <a:cubicBezTo>
                      <a:pt x="76999" y="5097408"/>
                      <a:pt x="78140" y="5088220"/>
                      <a:pt x="83820" y="5082540"/>
                    </a:cubicBezTo>
                    <a:cubicBezTo>
                      <a:pt x="89500" y="5076860"/>
                      <a:pt x="99060" y="5077460"/>
                      <a:pt x="106680" y="5074920"/>
                    </a:cubicBezTo>
                    <a:cubicBezTo>
                      <a:pt x="159083" y="5039985"/>
                      <a:pt x="135024" y="5050232"/>
                      <a:pt x="175260" y="5036820"/>
                    </a:cubicBezTo>
                    <a:cubicBezTo>
                      <a:pt x="182880" y="5029200"/>
                      <a:pt x="189841" y="5020859"/>
                      <a:pt x="198120" y="5013960"/>
                    </a:cubicBezTo>
                    <a:cubicBezTo>
                      <a:pt x="205155" y="5008097"/>
                      <a:pt x="214504" y="5005196"/>
                      <a:pt x="220980" y="4998720"/>
                    </a:cubicBezTo>
                    <a:cubicBezTo>
                      <a:pt x="235752" y="4983948"/>
                      <a:pt x="237642" y="4971593"/>
                      <a:pt x="243840" y="4953000"/>
                    </a:cubicBezTo>
                    <a:cubicBezTo>
                      <a:pt x="246380" y="4871720"/>
                      <a:pt x="241959" y="4789923"/>
                      <a:pt x="251460" y="4709160"/>
                    </a:cubicBezTo>
                    <a:cubicBezTo>
                      <a:pt x="252530" y="4700065"/>
                      <a:pt x="265902" y="4697528"/>
                      <a:pt x="274320" y="4693920"/>
                    </a:cubicBezTo>
                    <a:cubicBezTo>
                      <a:pt x="283946" y="4689795"/>
                      <a:pt x="294994" y="4689977"/>
                      <a:pt x="304800" y="4686300"/>
                    </a:cubicBezTo>
                    <a:cubicBezTo>
                      <a:pt x="384494" y="4656415"/>
                      <a:pt x="287523" y="4682999"/>
                      <a:pt x="365760" y="4663440"/>
                    </a:cubicBezTo>
                    <a:cubicBezTo>
                      <a:pt x="386632" y="4600825"/>
                      <a:pt x="394665" y="4596181"/>
                      <a:pt x="373380" y="4511040"/>
                    </a:cubicBezTo>
                    <a:cubicBezTo>
                      <a:pt x="370694" y="4500297"/>
                      <a:pt x="335653" y="4490844"/>
                      <a:pt x="327660" y="4488180"/>
                    </a:cubicBezTo>
                    <a:cubicBezTo>
                      <a:pt x="295646" y="4440158"/>
                      <a:pt x="292127" y="4445774"/>
                      <a:pt x="327660" y="4351020"/>
                    </a:cubicBezTo>
                    <a:cubicBezTo>
                      <a:pt x="331337" y="4341214"/>
                      <a:pt x="348109" y="4346409"/>
                      <a:pt x="358140" y="4343400"/>
                    </a:cubicBezTo>
                    <a:cubicBezTo>
                      <a:pt x="391030" y="4333533"/>
                      <a:pt x="403116" y="4326394"/>
                      <a:pt x="434340" y="4320540"/>
                    </a:cubicBezTo>
                    <a:cubicBezTo>
                      <a:pt x="464711" y="4314845"/>
                      <a:pt x="525780" y="4305300"/>
                      <a:pt x="525780" y="4305300"/>
                    </a:cubicBezTo>
                    <a:cubicBezTo>
                      <a:pt x="538480" y="4297680"/>
                      <a:pt x="553407" y="4292913"/>
                      <a:pt x="563880" y="4282440"/>
                    </a:cubicBezTo>
                    <a:cubicBezTo>
                      <a:pt x="569560" y="4276760"/>
                      <a:pt x="571500" y="4267612"/>
                      <a:pt x="571500" y="4259580"/>
                    </a:cubicBezTo>
                    <a:cubicBezTo>
                      <a:pt x="571500" y="4216325"/>
                      <a:pt x="572791" y="4172367"/>
                      <a:pt x="563880" y="4130040"/>
                    </a:cubicBezTo>
                    <a:cubicBezTo>
                      <a:pt x="561993" y="4121078"/>
                      <a:pt x="548472" y="4120123"/>
                      <a:pt x="541020" y="4114800"/>
                    </a:cubicBezTo>
                    <a:cubicBezTo>
                      <a:pt x="530686" y="4107418"/>
                      <a:pt x="520700" y="4099560"/>
                      <a:pt x="510540" y="4091940"/>
                    </a:cubicBezTo>
                    <a:cubicBezTo>
                      <a:pt x="496993" y="4064847"/>
                      <a:pt x="484538" y="4055529"/>
                      <a:pt x="502920" y="4023360"/>
                    </a:cubicBezTo>
                    <a:cubicBezTo>
                      <a:pt x="507464" y="4015409"/>
                      <a:pt x="518160" y="4013200"/>
                      <a:pt x="525780" y="4008120"/>
                    </a:cubicBezTo>
                    <a:cubicBezTo>
                      <a:pt x="530860" y="4000500"/>
                      <a:pt x="539514" y="3994293"/>
                      <a:pt x="541020" y="3985260"/>
                    </a:cubicBezTo>
                    <a:cubicBezTo>
                      <a:pt x="543414" y="3970895"/>
                      <a:pt x="523136" y="3949491"/>
                      <a:pt x="518160" y="3939540"/>
                    </a:cubicBezTo>
                    <a:cubicBezTo>
                      <a:pt x="514568" y="3932356"/>
                      <a:pt x="513864" y="3923992"/>
                      <a:pt x="510540" y="3916680"/>
                    </a:cubicBezTo>
                    <a:cubicBezTo>
                      <a:pt x="482918" y="3855911"/>
                      <a:pt x="483754" y="3861261"/>
                      <a:pt x="449580" y="3810000"/>
                    </a:cubicBezTo>
                    <a:cubicBezTo>
                      <a:pt x="444500" y="3802380"/>
                      <a:pt x="441960" y="3792220"/>
                      <a:pt x="434340" y="3787140"/>
                    </a:cubicBezTo>
                    <a:lnTo>
                      <a:pt x="411480" y="3771900"/>
                    </a:lnTo>
                    <a:cubicBezTo>
                      <a:pt x="376545" y="3719497"/>
                      <a:pt x="386792" y="3743556"/>
                      <a:pt x="373380" y="3703320"/>
                    </a:cubicBezTo>
                    <a:cubicBezTo>
                      <a:pt x="370572" y="3683663"/>
                      <a:pt x="368780" y="3648399"/>
                      <a:pt x="358140" y="3627120"/>
                    </a:cubicBezTo>
                    <a:cubicBezTo>
                      <a:pt x="354044" y="3618929"/>
                      <a:pt x="347980" y="3611880"/>
                      <a:pt x="342900" y="3604260"/>
                    </a:cubicBezTo>
                    <a:cubicBezTo>
                      <a:pt x="340360" y="3594100"/>
                      <a:pt x="336437" y="3584189"/>
                      <a:pt x="335280" y="3573780"/>
                    </a:cubicBezTo>
                    <a:cubicBezTo>
                      <a:pt x="331343" y="3538347"/>
                      <a:pt x="332948" y="3502356"/>
                      <a:pt x="327660" y="3467100"/>
                    </a:cubicBezTo>
                    <a:cubicBezTo>
                      <a:pt x="325277" y="3451213"/>
                      <a:pt x="317500" y="3436620"/>
                      <a:pt x="312420" y="3421380"/>
                    </a:cubicBezTo>
                    <a:cubicBezTo>
                      <a:pt x="302260" y="3390900"/>
                      <a:pt x="312420" y="3401060"/>
                      <a:pt x="281940" y="3390900"/>
                    </a:cubicBezTo>
                    <a:cubicBezTo>
                      <a:pt x="261620" y="3393440"/>
                      <a:pt x="240847" y="3393553"/>
                      <a:pt x="220980" y="3398520"/>
                    </a:cubicBezTo>
                    <a:cubicBezTo>
                      <a:pt x="194262" y="3405200"/>
                      <a:pt x="190315" y="3417663"/>
                      <a:pt x="167640" y="3429000"/>
                    </a:cubicBezTo>
                    <a:cubicBezTo>
                      <a:pt x="160456" y="3432592"/>
                      <a:pt x="152400" y="3434080"/>
                      <a:pt x="144780" y="3436620"/>
                    </a:cubicBezTo>
                    <a:cubicBezTo>
                      <a:pt x="137160" y="3441700"/>
                      <a:pt x="131058" y="3451251"/>
                      <a:pt x="121920" y="3451860"/>
                    </a:cubicBezTo>
                    <a:cubicBezTo>
                      <a:pt x="41924" y="3457193"/>
                      <a:pt x="49770" y="3457100"/>
                      <a:pt x="7620" y="3429000"/>
                    </a:cubicBezTo>
                    <a:cubicBezTo>
                      <a:pt x="5080" y="3421380"/>
                      <a:pt x="0" y="3414172"/>
                      <a:pt x="0" y="3406140"/>
                    </a:cubicBezTo>
                    <a:cubicBezTo>
                      <a:pt x="0" y="3362885"/>
                      <a:pt x="3316" y="3319640"/>
                      <a:pt x="7620" y="3276600"/>
                    </a:cubicBezTo>
                    <a:cubicBezTo>
                      <a:pt x="8419" y="3268608"/>
                      <a:pt x="10785" y="3260423"/>
                      <a:pt x="15240" y="3253740"/>
                    </a:cubicBezTo>
                    <a:cubicBezTo>
                      <a:pt x="20909" y="3245236"/>
                      <a:pt x="49246" y="3219154"/>
                      <a:pt x="60960" y="3215640"/>
                    </a:cubicBezTo>
                    <a:cubicBezTo>
                      <a:pt x="78163" y="3210479"/>
                      <a:pt x="96548" y="3210751"/>
                      <a:pt x="114300" y="3208020"/>
                    </a:cubicBezTo>
                    <a:cubicBezTo>
                      <a:pt x="258733" y="3185800"/>
                      <a:pt x="69135" y="3203073"/>
                      <a:pt x="419100" y="3192780"/>
                    </a:cubicBezTo>
                    <a:cubicBezTo>
                      <a:pt x="429260" y="3190240"/>
                      <a:pt x="440866" y="3190969"/>
                      <a:pt x="449580" y="3185160"/>
                    </a:cubicBezTo>
                    <a:cubicBezTo>
                      <a:pt x="457200" y="3180080"/>
                      <a:pt x="458957" y="3169335"/>
                      <a:pt x="464820" y="3162300"/>
                    </a:cubicBezTo>
                    <a:cubicBezTo>
                      <a:pt x="471719" y="3154021"/>
                      <a:pt x="479401" y="3146339"/>
                      <a:pt x="487680" y="3139440"/>
                    </a:cubicBezTo>
                    <a:cubicBezTo>
                      <a:pt x="494715" y="3133577"/>
                      <a:pt x="503505" y="3130063"/>
                      <a:pt x="510540" y="3124200"/>
                    </a:cubicBezTo>
                    <a:cubicBezTo>
                      <a:pt x="523207" y="3113644"/>
                      <a:pt x="541588" y="3094346"/>
                      <a:pt x="548640" y="3078480"/>
                    </a:cubicBezTo>
                    <a:cubicBezTo>
                      <a:pt x="590704" y="2983836"/>
                      <a:pt x="530989" y="3082097"/>
                      <a:pt x="594360" y="2987040"/>
                    </a:cubicBezTo>
                    <a:cubicBezTo>
                      <a:pt x="598815" y="2980357"/>
                      <a:pt x="609600" y="2981960"/>
                      <a:pt x="617220" y="2979420"/>
                    </a:cubicBezTo>
                    <a:cubicBezTo>
                      <a:pt x="627380" y="2971800"/>
                      <a:pt x="637366" y="2963942"/>
                      <a:pt x="647700" y="2956560"/>
                    </a:cubicBezTo>
                    <a:cubicBezTo>
                      <a:pt x="655152" y="2951237"/>
                      <a:pt x="664084" y="2947796"/>
                      <a:pt x="670560" y="2941320"/>
                    </a:cubicBezTo>
                    <a:cubicBezTo>
                      <a:pt x="677036" y="2934844"/>
                      <a:pt x="680720" y="2926080"/>
                      <a:pt x="685800" y="2918460"/>
                    </a:cubicBezTo>
                    <a:cubicBezTo>
                      <a:pt x="688340" y="2903220"/>
                      <a:pt x="683246" y="2884367"/>
                      <a:pt x="693420" y="2872740"/>
                    </a:cubicBezTo>
                    <a:cubicBezTo>
                      <a:pt x="703998" y="2860650"/>
                      <a:pt x="739140" y="2857500"/>
                      <a:pt x="739140" y="2857500"/>
                    </a:cubicBezTo>
                    <a:cubicBezTo>
                      <a:pt x="746760" y="2852420"/>
                      <a:pt x="753809" y="2846356"/>
                      <a:pt x="762000" y="2842260"/>
                    </a:cubicBezTo>
                    <a:cubicBezTo>
                      <a:pt x="769184" y="2838668"/>
                      <a:pt x="781268" y="2841824"/>
                      <a:pt x="784860" y="2834640"/>
                    </a:cubicBezTo>
                    <a:cubicBezTo>
                      <a:pt x="788452" y="2827456"/>
                      <a:pt x="782920" y="2817460"/>
                      <a:pt x="777240" y="2811780"/>
                    </a:cubicBezTo>
                    <a:cubicBezTo>
                      <a:pt x="764288" y="2798828"/>
                      <a:pt x="731520" y="2781300"/>
                      <a:pt x="731520" y="2781300"/>
                    </a:cubicBezTo>
                    <a:cubicBezTo>
                      <a:pt x="727927" y="2770520"/>
                      <a:pt x="716280" y="2737528"/>
                      <a:pt x="716280" y="2727960"/>
                    </a:cubicBezTo>
                    <a:cubicBezTo>
                      <a:pt x="716280" y="2639024"/>
                      <a:pt x="717079" y="2549934"/>
                      <a:pt x="723900" y="2461260"/>
                    </a:cubicBezTo>
                    <a:cubicBezTo>
                      <a:pt x="724919" y="2448016"/>
                      <a:pt x="768978" y="2386023"/>
                      <a:pt x="769620" y="2385060"/>
                    </a:cubicBezTo>
                    <a:cubicBezTo>
                      <a:pt x="774075" y="2378377"/>
                      <a:pt x="773339" y="2369221"/>
                      <a:pt x="777240" y="2362200"/>
                    </a:cubicBezTo>
                    <a:cubicBezTo>
                      <a:pt x="786135" y="2346189"/>
                      <a:pt x="797560" y="2331720"/>
                      <a:pt x="807720" y="2316480"/>
                    </a:cubicBezTo>
                    <a:cubicBezTo>
                      <a:pt x="816631" y="2303114"/>
                      <a:pt x="817880" y="2286000"/>
                      <a:pt x="822960" y="2270760"/>
                    </a:cubicBezTo>
                    <a:cubicBezTo>
                      <a:pt x="825856" y="2262072"/>
                      <a:pt x="834104" y="2256091"/>
                      <a:pt x="838200" y="2247900"/>
                    </a:cubicBezTo>
                    <a:cubicBezTo>
                      <a:pt x="841792" y="2240716"/>
                      <a:pt x="843280" y="2232660"/>
                      <a:pt x="845820" y="2225040"/>
                    </a:cubicBezTo>
                    <a:cubicBezTo>
                      <a:pt x="840740" y="2199640"/>
                      <a:pt x="836405" y="2174080"/>
                      <a:pt x="830580" y="2148840"/>
                    </a:cubicBezTo>
                    <a:cubicBezTo>
                      <a:pt x="828774" y="2141014"/>
                      <a:pt x="822960" y="2134012"/>
                      <a:pt x="822960" y="2125980"/>
                    </a:cubicBezTo>
                    <a:cubicBezTo>
                      <a:pt x="822960" y="2094178"/>
                      <a:pt x="833063" y="2045068"/>
                      <a:pt x="838200" y="2011680"/>
                    </a:cubicBezTo>
                    <a:cubicBezTo>
                      <a:pt x="840931" y="1993928"/>
                      <a:pt x="841781" y="1975841"/>
                      <a:pt x="845820" y="1958340"/>
                    </a:cubicBezTo>
                    <a:cubicBezTo>
                      <a:pt x="849432" y="1942687"/>
                      <a:pt x="855980" y="1927860"/>
                      <a:pt x="861060" y="1912620"/>
                    </a:cubicBezTo>
                    <a:cubicBezTo>
                      <a:pt x="866080" y="1897561"/>
                      <a:pt x="870491" y="1877643"/>
                      <a:pt x="883920" y="1866900"/>
                    </a:cubicBezTo>
                    <a:cubicBezTo>
                      <a:pt x="890192" y="1861882"/>
                      <a:pt x="899160" y="1861820"/>
                      <a:pt x="906780" y="1859280"/>
                    </a:cubicBezTo>
                    <a:cubicBezTo>
                      <a:pt x="901413" y="1821713"/>
                      <a:pt x="901339" y="1808122"/>
                      <a:pt x="891540" y="1775460"/>
                    </a:cubicBezTo>
                    <a:cubicBezTo>
                      <a:pt x="886924" y="1760073"/>
                      <a:pt x="881380" y="1744980"/>
                      <a:pt x="876300" y="1729740"/>
                    </a:cubicBezTo>
                    <a:lnTo>
                      <a:pt x="868680" y="1706880"/>
                    </a:lnTo>
                    <a:cubicBezTo>
                      <a:pt x="866140" y="1686560"/>
                      <a:pt x="862165" y="1666368"/>
                      <a:pt x="861060" y="1645920"/>
                    </a:cubicBezTo>
                    <a:cubicBezTo>
                      <a:pt x="857082" y="1572324"/>
                      <a:pt x="860320" y="1498322"/>
                      <a:pt x="853440" y="1424940"/>
                    </a:cubicBezTo>
                    <a:cubicBezTo>
                      <a:pt x="852585" y="1415822"/>
                      <a:pt x="845351" y="1407801"/>
                      <a:pt x="838200" y="1402080"/>
                    </a:cubicBezTo>
                    <a:cubicBezTo>
                      <a:pt x="831928" y="1397062"/>
                      <a:pt x="822960" y="1397000"/>
                      <a:pt x="815340" y="1394460"/>
                    </a:cubicBezTo>
                    <a:cubicBezTo>
                      <a:pt x="792215" y="1359773"/>
                      <a:pt x="794729" y="1374553"/>
                      <a:pt x="807720" y="1318260"/>
                    </a:cubicBezTo>
                    <a:cubicBezTo>
                      <a:pt x="811332" y="1302607"/>
                      <a:pt x="822960" y="1272540"/>
                      <a:pt x="822960" y="1272540"/>
                    </a:cubicBezTo>
                    <a:cubicBezTo>
                      <a:pt x="820420" y="1234440"/>
                      <a:pt x="819337" y="1196215"/>
                      <a:pt x="815340" y="1158240"/>
                    </a:cubicBezTo>
                    <a:cubicBezTo>
                      <a:pt x="814244" y="1147825"/>
                      <a:pt x="808185" y="1138222"/>
                      <a:pt x="807720" y="1127760"/>
                    </a:cubicBezTo>
                    <a:cubicBezTo>
                      <a:pt x="803095" y="1023692"/>
                      <a:pt x="806736" y="919299"/>
                      <a:pt x="800100" y="815340"/>
                    </a:cubicBezTo>
                    <a:cubicBezTo>
                      <a:pt x="799077" y="799308"/>
                      <a:pt x="784860" y="769620"/>
                      <a:pt x="784860" y="769620"/>
                    </a:cubicBezTo>
                    <a:cubicBezTo>
                      <a:pt x="785812" y="755339"/>
                      <a:pt x="781920" y="668820"/>
                      <a:pt x="800100" y="632460"/>
                    </a:cubicBezTo>
                    <a:cubicBezTo>
                      <a:pt x="804196" y="624269"/>
                      <a:pt x="809477" y="616635"/>
                      <a:pt x="815340" y="609600"/>
                    </a:cubicBezTo>
                    <a:cubicBezTo>
                      <a:pt x="822239" y="601321"/>
                      <a:pt x="830580" y="594360"/>
                      <a:pt x="838200" y="586740"/>
                    </a:cubicBezTo>
                    <a:cubicBezTo>
                      <a:pt x="835660" y="576580"/>
                      <a:pt x="835264" y="565627"/>
                      <a:pt x="830580" y="556260"/>
                    </a:cubicBezTo>
                    <a:cubicBezTo>
                      <a:pt x="822389" y="539877"/>
                      <a:pt x="800100" y="510540"/>
                      <a:pt x="800100" y="510540"/>
                    </a:cubicBezTo>
                    <a:cubicBezTo>
                      <a:pt x="797560" y="492760"/>
                      <a:pt x="792480" y="475161"/>
                      <a:pt x="792480" y="457200"/>
                    </a:cubicBezTo>
                    <a:cubicBezTo>
                      <a:pt x="792480" y="374840"/>
                      <a:pt x="791625" y="383565"/>
                      <a:pt x="807720" y="335280"/>
                    </a:cubicBezTo>
                    <a:cubicBezTo>
                      <a:pt x="810260" y="279400"/>
                      <a:pt x="809381" y="223259"/>
                      <a:pt x="815340" y="167640"/>
                    </a:cubicBezTo>
                    <a:cubicBezTo>
                      <a:pt x="817051" y="151667"/>
                      <a:pt x="825500" y="137160"/>
                      <a:pt x="830580" y="121920"/>
                    </a:cubicBezTo>
                    <a:lnTo>
                      <a:pt x="845820" y="76200"/>
                    </a:lnTo>
                    <a:cubicBezTo>
                      <a:pt x="849132" y="66265"/>
                      <a:pt x="849763" y="55526"/>
                      <a:pt x="853440" y="45720"/>
                    </a:cubicBezTo>
                    <a:cubicBezTo>
                      <a:pt x="870952" y="-978"/>
                      <a:pt x="868680" y="31820"/>
                      <a:pt x="868680" y="0"/>
                    </a:cubicBezTo>
                  </a:path>
                </a:pathLst>
              </a:cu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 name="Freeform 35">
                <a:extLst>
                  <a:ext uri="{FF2B5EF4-FFF2-40B4-BE49-F238E27FC236}">
                    <a16:creationId xmlns:a16="http://schemas.microsoft.com/office/drawing/2014/main" id="{00000000-0008-0000-0200-000024000000}"/>
                  </a:ext>
                </a:extLst>
              </xdr:cNvPr>
              <xdr:cNvSpPr/>
            </xdr:nvSpPr>
            <xdr:spPr>
              <a:xfrm>
                <a:off x="5318760" y="7763087"/>
                <a:ext cx="38100" cy="535940"/>
              </a:xfrm>
              <a:custGeom>
                <a:avLst/>
                <a:gdLst>
                  <a:gd name="connsiteX0" fmla="*/ 0 w 38100"/>
                  <a:gd name="connsiteY0" fmla="*/ 525780 h 525780"/>
                  <a:gd name="connsiteX1" fmla="*/ 7620 w 38100"/>
                  <a:gd name="connsiteY1" fmla="*/ 335280 h 525780"/>
                  <a:gd name="connsiteX2" fmla="*/ 15240 w 38100"/>
                  <a:gd name="connsiteY2" fmla="*/ 304800 h 525780"/>
                  <a:gd name="connsiteX3" fmla="*/ 38100 w 38100"/>
                  <a:gd name="connsiteY3" fmla="*/ 259080 h 525780"/>
                  <a:gd name="connsiteX4" fmla="*/ 30480 w 38100"/>
                  <a:gd name="connsiteY4" fmla="*/ 60960 h 525780"/>
                  <a:gd name="connsiteX5" fmla="*/ 15240 w 38100"/>
                  <a:gd name="connsiteY5" fmla="*/ 38100 h 525780"/>
                  <a:gd name="connsiteX6" fmla="*/ 7620 w 38100"/>
                  <a:gd name="connsiteY6" fmla="*/ 15240 h 525780"/>
                  <a:gd name="connsiteX7" fmla="*/ 0 w 38100"/>
                  <a:gd name="connsiteY7" fmla="*/ 0 h 525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8100" h="525780">
                    <a:moveTo>
                      <a:pt x="0" y="525780"/>
                    </a:moveTo>
                    <a:cubicBezTo>
                      <a:pt x="2540" y="462280"/>
                      <a:pt x="3248" y="398680"/>
                      <a:pt x="7620" y="335280"/>
                    </a:cubicBezTo>
                    <a:cubicBezTo>
                      <a:pt x="8341" y="324832"/>
                      <a:pt x="11115" y="314426"/>
                      <a:pt x="15240" y="304800"/>
                    </a:cubicBezTo>
                    <a:cubicBezTo>
                      <a:pt x="59555" y="201399"/>
                      <a:pt x="5991" y="355406"/>
                      <a:pt x="38100" y="259080"/>
                    </a:cubicBezTo>
                    <a:cubicBezTo>
                      <a:pt x="35560" y="193040"/>
                      <a:pt x="37280" y="126698"/>
                      <a:pt x="30480" y="60960"/>
                    </a:cubicBezTo>
                    <a:cubicBezTo>
                      <a:pt x="29538" y="51851"/>
                      <a:pt x="19336" y="46291"/>
                      <a:pt x="15240" y="38100"/>
                    </a:cubicBezTo>
                    <a:cubicBezTo>
                      <a:pt x="11648" y="30916"/>
                      <a:pt x="10603" y="22698"/>
                      <a:pt x="7620" y="15240"/>
                    </a:cubicBezTo>
                    <a:cubicBezTo>
                      <a:pt x="5511" y="9967"/>
                      <a:pt x="2540" y="5080"/>
                      <a:pt x="0" y="0"/>
                    </a:cubicBezTo>
                  </a:path>
                </a:pathLst>
              </a:cu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7" name="Freeform 36">
                <a:extLst>
                  <a:ext uri="{FF2B5EF4-FFF2-40B4-BE49-F238E27FC236}">
                    <a16:creationId xmlns:a16="http://schemas.microsoft.com/office/drawing/2014/main" id="{00000000-0008-0000-0200-000025000000}"/>
                  </a:ext>
                </a:extLst>
              </xdr:cNvPr>
              <xdr:cNvSpPr/>
            </xdr:nvSpPr>
            <xdr:spPr>
              <a:xfrm>
                <a:off x="5232400" y="7772400"/>
                <a:ext cx="1811867" cy="5554133"/>
              </a:xfrm>
              <a:custGeom>
                <a:avLst/>
                <a:gdLst>
                  <a:gd name="connsiteX0" fmla="*/ 1811867 w 1811867"/>
                  <a:gd name="connsiteY0" fmla="*/ 0 h 5554133"/>
                  <a:gd name="connsiteX1" fmla="*/ 1803400 w 1811867"/>
                  <a:gd name="connsiteY1" fmla="*/ 152400 h 5554133"/>
                  <a:gd name="connsiteX2" fmla="*/ 1778000 w 1811867"/>
                  <a:gd name="connsiteY2" fmla="*/ 169333 h 5554133"/>
                  <a:gd name="connsiteX3" fmla="*/ 1727200 w 1811867"/>
                  <a:gd name="connsiteY3" fmla="*/ 186267 h 5554133"/>
                  <a:gd name="connsiteX4" fmla="*/ 1735667 w 1811867"/>
                  <a:gd name="connsiteY4" fmla="*/ 220133 h 5554133"/>
                  <a:gd name="connsiteX5" fmla="*/ 1744133 w 1811867"/>
                  <a:gd name="connsiteY5" fmla="*/ 262467 h 5554133"/>
                  <a:gd name="connsiteX6" fmla="*/ 1761067 w 1811867"/>
                  <a:gd name="connsiteY6" fmla="*/ 279400 h 5554133"/>
                  <a:gd name="connsiteX7" fmla="*/ 1786467 w 1811867"/>
                  <a:gd name="connsiteY7" fmla="*/ 330200 h 5554133"/>
                  <a:gd name="connsiteX8" fmla="*/ 1778000 w 1811867"/>
                  <a:gd name="connsiteY8" fmla="*/ 414867 h 5554133"/>
                  <a:gd name="connsiteX9" fmla="*/ 1761067 w 1811867"/>
                  <a:gd name="connsiteY9" fmla="*/ 465667 h 5554133"/>
                  <a:gd name="connsiteX10" fmla="*/ 1744133 w 1811867"/>
                  <a:gd name="connsiteY10" fmla="*/ 541867 h 5554133"/>
                  <a:gd name="connsiteX11" fmla="*/ 1727200 w 1811867"/>
                  <a:gd name="connsiteY11" fmla="*/ 567267 h 5554133"/>
                  <a:gd name="connsiteX12" fmla="*/ 1701800 w 1811867"/>
                  <a:gd name="connsiteY12" fmla="*/ 575733 h 5554133"/>
                  <a:gd name="connsiteX13" fmla="*/ 1667933 w 1811867"/>
                  <a:gd name="connsiteY13" fmla="*/ 643467 h 5554133"/>
                  <a:gd name="connsiteX14" fmla="*/ 1659467 w 1811867"/>
                  <a:gd name="connsiteY14" fmla="*/ 668867 h 5554133"/>
                  <a:gd name="connsiteX15" fmla="*/ 1651000 w 1811867"/>
                  <a:gd name="connsiteY15" fmla="*/ 719667 h 5554133"/>
                  <a:gd name="connsiteX16" fmla="*/ 1625600 w 1811867"/>
                  <a:gd name="connsiteY16" fmla="*/ 745067 h 5554133"/>
                  <a:gd name="connsiteX17" fmla="*/ 1574800 w 1811867"/>
                  <a:gd name="connsiteY17" fmla="*/ 770467 h 5554133"/>
                  <a:gd name="connsiteX18" fmla="*/ 1591733 w 1811867"/>
                  <a:gd name="connsiteY18" fmla="*/ 795867 h 5554133"/>
                  <a:gd name="connsiteX19" fmla="*/ 1634067 w 1811867"/>
                  <a:gd name="connsiteY19" fmla="*/ 829733 h 5554133"/>
                  <a:gd name="connsiteX20" fmla="*/ 1642533 w 1811867"/>
                  <a:gd name="connsiteY20" fmla="*/ 855133 h 5554133"/>
                  <a:gd name="connsiteX21" fmla="*/ 1659467 w 1811867"/>
                  <a:gd name="connsiteY21" fmla="*/ 872067 h 5554133"/>
                  <a:gd name="connsiteX22" fmla="*/ 1676400 w 1811867"/>
                  <a:gd name="connsiteY22" fmla="*/ 922867 h 5554133"/>
                  <a:gd name="connsiteX23" fmla="*/ 1667933 w 1811867"/>
                  <a:gd name="connsiteY23" fmla="*/ 1024467 h 5554133"/>
                  <a:gd name="connsiteX24" fmla="*/ 1642533 w 1811867"/>
                  <a:gd name="connsiteY24" fmla="*/ 1032933 h 5554133"/>
                  <a:gd name="connsiteX25" fmla="*/ 1507067 w 1811867"/>
                  <a:gd name="connsiteY25" fmla="*/ 1024467 h 5554133"/>
                  <a:gd name="connsiteX26" fmla="*/ 1490133 w 1811867"/>
                  <a:gd name="connsiteY26" fmla="*/ 1007533 h 5554133"/>
                  <a:gd name="connsiteX27" fmla="*/ 1464733 w 1811867"/>
                  <a:gd name="connsiteY27" fmla="*/ 999067 h 5554133"/>
                  <a:gd name="connsiteX28" fmla="*/ 1456267 w 1811867"/>
                  <a:gd name="connsiteY28" fmla="*/ 973667 h 5554133"/>
                  <a:gd name="connsiteX29" fmla="*/ 1439333 w 1811867"/>
                  <a:gd name="connsiteY29" fmla="*/ 956733 h 5554133"/>
                  <a:gd name="connsiteX30" fmla="*/ 1413933 w 1811867"/>
                  <a:gd name="connsiteY30" fmla="*/ 905933 h 5554133"/>
                  <a:gd name="connsiteX31" fmla="*/ 1405467 w 1811867"/>
                  <a:gd name="connsiteY31" fmla="*/ 770467 h 5554133"/>
                  <a:gd name="connsiteX32" fmla="*/ 1397000 w 1811867"/>
                  <a:gd name="connsiteY32" fmla="*/ 728133 h 5554133"/>
                  <a:gd name="connsiteX33" fmla="*/ 1380067 w 1811867"/>
                  <a:gd name="connsiteY33" fmla="*/ 702733 h 5554133"/>
                  <a:gd name="connsiteX34" fmla="*/ 1371600 w 1811867"/>
                  <a:gd name="connsiteY34" fmla="*/ 677333 h 5554133"/>
                  <a:gd name="connsiteX35" fmla="*/ 1363133 w 1811867"/>
                  <a:gd name="connsiteY35" fmla="*/ 550333 h 5554133"/>
                  <a:gd name="connsiteX36" fmla="*/ 1346200 w 1811867"/>
                  <a:gd name="connsiteY36" fmla="*/ 499533 h 5554133"/>
                  <a:gd name="connsiteX37" fmla="*/ 1354667 w 1811867"/>
                  <a:gd name="connsiteY37" fmla="*/ 423333 h 5554133"/>
                  <a:gd name="connsiteX38" fmla="*/ 1354667 w 1811867"/>
                  <a:gd name="connsiteY38" fmla="*/ 338667 h 5554133"/>
                  <a:gd name="connsiteX39" fmla="*/ 1329267 w 1811867"/>
                  <a:gd name="connsiteY39" fmla="*/ 330200 h 5554133"/>
                  <a:gd name="connsiteX40" fmla="*/ 1295400 w 1811867"/>
                  <a:gd name="connsiteY40" fmla="*/ 338667 h 5554133"/>
                  <a:gd name="connsiteX41" fmla="*/ 1312333 w 1811867"/>
                  <a:gd name="connsiteY41" fmla="*/ 448733 h 5554133"/>
                  <a:gd name="connsiteX42" fmla="*/ 1303867 w 1811867"/>
                  <a:gd name="connsiteY42" fmla="*/ 567267 h 5554133"/>
                  <a:gd name="connsiteX43" fmla="*/ 1193800 w 1811867"/>
                  <a:gd name="connsiteY43" fmla="*/ 575733 h 5554133"/>
                  <a:gd name="connsiteX44" fmla="*/ 1185333 w 1811867"/>
                  <a:gd name="connsiteY44" fmla="*/ 702733 h 5554133"/>
                  <a:gd name="connsiteX45" fmla="*/ 1159933 w 1811867"/>
                  <a:gd name="connsiteY45" fmla="*/ 753533 h 5554133"/>
                  <a:gd name="connsiteX46" fmla="*/ 1066800 w 1811867"/>
                  <a:gd name="connsiteY46" fmla="*/ 762000 h 5554133"/>
                  <a:gd name="connsiteX47" fmla="*/ 1058333 w 1811867"/>
                  <a:gd name="connsiteY47" fmla="*/ 787400 h 5554133"/>
                  <a:gd name="connsiteX48" fmla="*/ 1032933 w 1811867"/>
                  <a:gd name="connsiteY48" fmla="*/ 804333 h 5554133"/>
                  <a:gd name="connsiteX49" fmla="*/ 1016000 w 1811867"/>
                  <a:gd name="connsiteY49" fmla="*/ 821267 h 5554133"/>
                  <a:gd name="connsiteX50" fmla="*/ 1007533 w 1811867"/>
                  <a:gd name="connsiteY50" fmla="*/ 846667 h 5554133"/>
                  <a:gd name="connsiteX51" fmla="*/ 1032933 w 1811867"/>
                  <a:gd name="connsiteY51" fmla="*/ 922867 h 5554133"/>
                  <a:gd name="connsiteX52" fmla="*/ 1007533 w 1811867"/>
                  <a:gd name="connsiteY52" fmla="*/ 1092200 h 5554133"/>
                  <a:gd name="connsiteX53" fmla="*/ 982133 w 1811867"/>
                  <a:gd name="connsiteY53" fmla="*/ 1100667 h 5554133"/>
                  <a:gd name="connsiteX54" fmla="*/ 922867 w 1811867"/>
                  <a:gd name="connsiteY54" fmla="*/ 1092200 h 5554133"/>
                  <a:gd name="connsiteX55" fmla="*/ 897467 w 1811867"/>
                  <a:gd name="connsiteY55" fmla="*/ 1049867 h 5554133"/>
                  <a:gd name="connsiteX56" fmla="*/ 880533 w 1811867"/>
                  <a:gd name="connsiteY56" fmla="*/ 1032933 h 5554133"/>
                  <a:gd name="connsiteX57" fmla="*/ 897467 w 1811867"/>
                  <a:gd name="connsiteY57" fmla="*/ 1143000 h 5554133"/>
                  <a:gd name="connsiteX58" fmla="*/ 939800 w 1811867"/>
                  <a:gd name="connsiteY58" fmla="*/ 1176867 h 5554133"/>
                  <a:gd name="connsiteX59" fmla="*/ 1016000 w 1811867"/>
                  <a:gd name="connsiteY59" fmla="*/ 1227667 h 5554133"/>
                  <a:gd name="connsiteX60" fmla="*/ 1041400 w 1811867"/>
                  <a:gd name="connsiteY60" fmla="*/ 1236133 h 5554133"/>
                  <a:gd name="connsiteX61" fmla="*/ 1083733 w 1811867"/>
                  <a:gd name="connsiteY61" fmla="*/ 1270000 h 5554133"/>
                  <a:gd name="connsiteX62" fmla="*/ 1134533 w 1811867"/>
                  <a:gd name="connsiteY62" fmla="*/ 1303867 h 5554133"/>
                  <a:gd name="connsiteX63" fmla="*/ 1168400 w 1811867"/>
                  <a:gd name="connsiteY63" fmla="*/ 1320800 h 5554133"/>
                  <a:gd name="connsiteX64" fmla="*/ 1176867 w 1811867"/>
                  <a:gd name="connsiteY64" fmla="*/ 1346200 h 5554133"/>
                  <a:gd name="connsiteX65" fmla="*/ 1193800 w 1811867"/>
                  <a:gd name="connsiteY65" fmla="*/ 1473200 h 5554133"/>
                  <a:gd name="connsiteX66" fmla="*/ 1219200 w 1811867"/>
                  <a:gd name="connsiteY66" fmla="*/ 1549400 h 5554133"/>
                  <a:gd name="connsiteX67" fmla="*/ 1244600 w 1811867"/>
                  <a:gd name="connsiteY67" fmla="*/ 1566333 h 5554133"/>
                  <a:gd name="connsiteX68" fmla="*/ 1261533 w 1811867"/>
                  <a:gd name="connsiteY68" fmla="*/ 1591733 h 5554133"/>
                  <a:gd name="connsiteX69" fmla="*/ 1278467 w 1811867"/>
                  <a:gd name="connsiteY69" fmla="*/ 1608667 h 5554133"/>
                  <a:gd name="connsiteX70" fmla="*/ 1303867 w 1811867"/>
                  <a:gd name="connsiteY70" fmla="*/ 1651000 h 5554133"/>
                  <a:gd name="connsiteX71" fmla="*/ 1329267 w 1811867"/>
                  <a:gd name="connsiteY71" fmla="*/ 1659467 h 5554133"/>
                  <a:gd name="connsiteX72" fmla="*/ 1354667 w 1811867"/>
                  <a:gd name="connsiteY72" fmla="*/ 1676400 h 5554133"/>
                  <a:gd name="connsiteX73" fmla="*/ 1371600 w 1811867"/>
                  <a:gd name="connsiteY73" fmla="*/ 1701800 h 5554133"/>
                  <a:gd name="connsiteX74" fmla="*/ 1380067 w 1811867"/>
                  <a:gd name="connsiteY74" fmla="*/ 1727200 h 5554133"/>
                  <a:gd name="connsiteX75" fmla="*/ 1405467 w 1811867"/>
                  <a:gd name="connsiteY75" fmla="*/ 1744133 h 5554133"/>
                  <a:gd name="connsiteX76" fmla="*/ 1413933 w 1811867"/>
                  <a:gd name="connsiteY76" fmla="*/ 1778000 h 5554133"/>
                  <a:gd name="connsiteX77" fmla="*/ 1270000 w 1811867"/>
                  <a:gd name="connsiteY77" fmla="*/ 1794933 h 5554133"/>
                  <a:gd name="connsiteX78" fmla="*/ 1193800 w 1811867"/>
                  <a:gd name="connsiteY78" fmla="*/ 1752600 h 5554133"/>
                  <a:gd name="connsiteX79" fmla="*/ 1151467 w 1811867"/>
                  <a:gd name="connsiteY79" fmla="*/ 1718733 h 5554133"/>
                  <a:gd name="connsiteX80" fmla="*/ 1126067 w 1811867"/>
                  <a:gd name="connsiteY80" fmla="*/ 1701800 h 5554133"/>
                  <a:gd name="connsiteX81" fmla="*/ 1075267 w 1811867"/>
                  <a:gd name="connsiteY81" fmla="*/ 1684867 h 5554133"/>
                  <a:gd name="connsiteX82" fmla="*/ 1049867 w 1811867"/>
                  <a:gd name="connsiteY82" fmla="*/ 1667933 h 5554133"/>
                  <a:gd name="connsiteX83" fmla="*/ 1007533 w 1811867"/>
                  <a:gd name="connsiteY83" fmla="*/ 1659467 h 5554133"/>
                  <a:gd name="connsiteX84" fmla="*/ 956733 w 1811867"/>
                  <a:gd name="connsiteY84" fmla="*/ 1625600 h 5554133"/>
                  <a:gd name="connsiteX85" fmla="*/ 931333 w 1811867"/>
                  <a:gd name="connsiteY85" fmla="*/ 1574800 h 5554133"/>
                  <a:gd name="connsiteX86" fmla="*/ 905933 w 1811867"/>
                  <a:gd name="connsiteY86" fmla="*/ 1532467 h 5554133"/>
                  <a:gd name="connsiteX87" fmla="*/ 889000 w 1811867"/>
                  <a:gd name="connsiteY87" fmla="*/ 1481667 h 5554133"/>
                  <a:gd name="connsiteX88" fmla="*/ 855133 w 1811867"/>
                  <a:gd name="connsiteY88" fmla="*/ 1464733 h 5554133"/>
                  <a:gd name="connsiteX89" fmla="*/ 804333 w 1811867"/>
                  <a:gd name="connsiteY89" fmla="*/ 1447800 h 5554133"/>
                  <a:gd name="connsiteX90" fmla="*/ 778933 w 1811867"/>
                  <a:gd name="connsiteY90" fmla="*/ 1439333 h 5554133"/>
                  <a:gd name="connsiteX91" fmla="*/ 753533 w 1811867"/>
                  <a:gd name="connsiteY91" fmla="*/ 1422400 h 5554133"/>
                  <a:gd name="connsiteX92" fmla="*/ 711200 w 1811867"/>
                  <a:gd name="connsiteY92" fmla="*/ 1430867 h 5554133"/>
                  <a:gd name="connsiteX93" fmla="*/ 719667 w 1811867"/>
                  <a:gd name="connsiteY93" fmla="*/ 1498600 h 5554133"/>
                  <a:gd name="connsiteX94" fmla="*/ 753533 w 1811867"/>
                  <a:gd name="connsiteY94" fmla="*/ 1583267 h 5554133"/>
                  <a:gd name="connsiteX95" fmla="*/ 770467 w 1811867"/>
                  <a:gd name="connsiteY95" fmla="*/ 1600200 h 5554133"/>
                  <a:gd name="connsiteX96" fmla="*/ 787400 w 1811867"/>
                  <a:gd name="connsiteY96" fmla="*/ 1634067 h 5554133"/>
                  <a:gd name="connsiteX97" fmla="*/ 838200 w 1811867"/>
                  <a:gd name="connsiteY97" fmla="*/ 1659467 h 5554133"/>
                  <a:gd name="connsiteX98" fmla="*/ 889000 w 1811867"/>
                  <a:gd name="connsiteY98" fmla="*/ 1693333 h 5554133"/>
                  <a:gd name="connsiteX99" fmla="*/ 931333 w 1811867"/>
                  <a:gd name="connsiteY99" fmla="*/ 1727200 h 5554133"/>
                  <a:gd name="connsiteX100" fmla="*/ 948267 w 1811867"/>
                  <a:gd name="connsiteY100" fmla="*/ 1752600 h 5554133"/>
                  <a:gd name="connsiteX101" fmla="*/ 973667 w 1811867"/>
                  <a:gd name="connsiteY101" fmla="*/ 1769533 h 5554133"/>
                  <a:gd name="connsiteX102" fmla="*/ 1041400 w 1811867"/>
                  <a:gd name="connsiteY102" fmla="*/ 1820333 h 5554133"/>
                  <a:gd name="connsiteX103" fmla="*/ 1058333 w 1811867"/>
                  <a:gd name="connsiteY103" fmla="*/ 1845733 h 5554133"/>
                  <a:gd name="connsiteX104" fmla="*/ 1075267 w 1811867"/>
                  <a:gd name="connsiteY104" fmla="*/ 1862667 h 5554133"/>
                  <a:gd name="connsiteX105" fmla="*/ 1083733 w 1811867"/>
                  <a:gd name="connsiteY105" fmla="*/ 1896533 h 5554133"/>
                  <a:gd name="connsiteX106" fmla="*/ 1092200 w 1811867"/>
                  <a:gd name="connsiteY106" fmla="*/ 1998133 h 5554133"/>
                  <a:gd name="connsiteX107" fmla="*/ 1117600 w 1811867"/>
                  <a:gd name="connsiteY107" fmla="*/ 2040467 h 5554133"/>
                  <a:gd name="connsiteX108" fmla="*/ 1151467 w 1811867"/>
                  <a:gd name="connsiteY108" fmla="*/ 2082800 h 5554133"/>
                  <a:gd name="connsiteX109" fmla="*/ 1159933 w 1811867"/>
                  <a:gd name="connsiteY109" fmla="*/ 2108200 h 5554133"/>
                  <a:gd name="connsiteX110" fmla="*/ 1075267 w 1811867"/>
                  <a:gd name="connsiteY110" fmla="*/ 2125133 h 5554133"/>
                  <a:gd name="connsiteX111" fmla="*/ 1058333 w 1811867"/>
                  <a:gd name="connsiteY111" fmla="*/ 2108200 h 5554133"/>
                  <a:gd name="connsiteX112" fmla="*/ 1041400 w 1811867"/>
                  <a:gd name="connsiteY112" fmla="*/ 2057400 h 5554133"/>
                  <a:gd name="connsiteX113" fmla="*/ 990600 w 1811867"/>
                  <a:gd name="connsiteY113" fmla="*/ 2015067 h 5554133"/>
                  <a:gd name="connsiteX114" fmla="*/ 965200 w 1811867"/>
                  <a:gd name="connsiteY114" fmla="*/ 2006600 h 5554133"/>
                  <a:gd name="connsiteX115" fmla="*/ 948267 w 1811867"/>
                  <a:gd name="connsiteY115" fmla="*/ 1981200 h 5554133"/>
                  <a:gd name="connsiteX116" fmla="*/ 931333 w 1811867"/>
                  <a:gd name="connsiteY116" fmla="*/ 1964267 h 5554133"/>
                  <a:gd name="connsiteX117" fmla="*/ 922867 w 1811867"/>
                  <a:gd name="connsiteY117" fmla="*/ 1938867 h 5554133"/>
                  <a:gd name="connsiteX118" fmla="*/ 863600 w 1811867"/>
                  <a:gd name="connsiteY118" fmla="*/ 1879600 h 5554133"/>
                  <a:gd name="connsiteX119" fmla="*/ 838200 w 1811867"/>
                  <a:gd name="connsiteY119" fmla="*/ 1871133 h 5554133"/>
                  <a:gd name="connsiteX120" fmla="*/ 855133 w 1811867"/>
                  <a:gd name="connsiteY120" fmla="*/ 1964267 h 5554133"/>
                  <a:gd name="connsiteX121" fmla="*/ 872067 w 1811867"/>
                  <a:gd name="connsiteY121" fmla="*/ 1981200 h 5554133"/>
                  <a:gd name="connsiteX122" fmla="*/ 897467 w 1811867"/>
                  <a:gd name="connsiteY122" fmla="*/ 2057400 h 5554133"/>
                  <a:gd name="connsiteX123" fmla="*/ 905933 w 1811867"/>
                  <a:gd name="connsiteY123" fmla="*/ 2082800 h 5554133"/>
                  <a:gd name="connsiteX124" fmla="*/ 770467 w 1811867"/>
                  <a:gd name="connsiteY124" fmla="*/ 2125133 h 5554133"/>
                  <a:gd name="connsiteX125" fmla="*/ 762000 w 1811867"/>
                  <a:gd name="connsiteY125" fmla="*/ 2099733 h 5554133"/>
                  <a:gd name="connsiteX126" fmla="*/ 745067 w 1811867"/>
                  <a:gd name="connsiteY126" fmla="*/ 2074333 h 5554133"/>
                  <a:gd name="connsiteX127" fmla="*/ 711200 w 1811867"/>
                  <a:gd name="connsiteY127" fmla="*/ 2023533 h 5554133"/>
                  <a:gd name="connsiteX128" fmla="*/ 702733 w 1811867"/>
                  <a:gd name="connsiteY128" fmla="*/ 1998133 h 5554133"/>
                  <a:gd name="connsiteX129" fmla="*/ 643467 w 1811867"/>
                  <a:gd name="connsiteY129" fmla="*/ 1972733 h 5554133"/>
                  <a:gd name="connsiteX130" fmla="*/ 601133 w 1811867"/>
                  <a:gd name="connsiteY130" fmla="*/ 1964267 h 5554133"/>
                  <a:gd name="connsiteX131" fmla="*/ 541867 w 1811867"/>
                  <a:gd name="connsiteY131" fmla="*/ 1972733 h 5554133"/>
                  <a:gd name="connsiteX132" fmla="*/ 558800 w 1811867"/>
                  <a:gd name="connsiteY132" fmla="*/ 2023533 h 5554133"/>
                  <a:gd name="connsiteX133" fmla="*/ 567267 w 1811867"/>
                  <a:gd name="connsiteY133" fmla="*/ 2048933 h 5554133"/>
                  <a:gd name="connsiteX134" fmla="*/ 541867 w 1811867"/>
                  <a:gd name="connsiteY134" fmla="*/ 2091267 h 5554133"/>
                  <a:gd name="connsiteX135" fmla="*/ 533400 w 1811867"/>
                  <a:gd name="connsiteY135" fmla="*/ 2116667 h 5554133"/>
                  <a:gd name="connsiteX136" fmla="*/ 516467 w 1811867"/>
                  <a:gd name="connsiteY136" fmla="*/ 2142067 h 5554133"/>
                  <a:gd name="connsiteX137" fmla="*/ 499533 w 1811867"/>
                  <a:gd name="connsiteY137" fmla="*/ 2201333 h 5554133"/>
                  <a:gd name="connsiteX138" fmla="*/ 491067 w 1811867"/>
                  <a:gd name="connsiteY138" fmla="*/ 2226733 h 5554133"/>
                  <a:gd name="connsiteX139" fmla="*/ 474133 w 1811867"/>
                  <a:gd name="connsiteY139" fmla="*/ 2243667 h 5554133"/>
                  <a:gd name="connsiteX140" fmla="*/ 491067 w 1811867"/>
                  <a:gd name="connsiteY140" fmla="*/ 2328333 h 5554133"/>
                  <a:gd name="connsiteX141" fmla="*/ 508000 w 1811867"/>
                  <a:gd name="connsiteY141" fmla="*/ 2345267 h 5554133"/>
                  <a:gd name="connsiteX142" fmla="*/ 524933 w 1811867"/>
                  <a:gd name="connsiteY142" fmla="*/ 2396067 h 5554133"/>
                  <a:gd name="connsiteX143" fmla="*/ 533400 w 1811867"/>
                  <a:gd name="connsiteY143" fmla="*/ 2421467 h 5554133"/>
                  <a:gd name="connsiteX144" fmla="*/ 541867 w 1811867"/>
                  <a:gd name="connsiteY144" fmla="*/ 2455333 h 5554133"/>
                  <a:gd name="connsiteX145" fmla="*/ 550333 w 1811867"/>
                  <a:gd name="connsiteY145" fmla="*/ 2506133 h 5554133"/>
                  <a:gd name="connsiteX146" fmla="*/ 601133 w 1811867"/>
                  <a:gd name="connsiteY146" fmla="*/ 2548467 h 5554133"/>
                  <a:gd name="connsiteX147" fmla="*/ 609600 w 1811867"/>
                  <a:gd name="connsiteY147" fmla="*/ 2573867 h 5554133"/>
                  <a:gd name="connsiteX148" fmla="*/ 626533 w 1811867"/>
                  <a:gd name="connsiteY148" fmla="*/ 2599267 h 5554133"/>
                  <a:gd name="connsiteX149" fmla="*/ 609600 w 1811867"/>
                  <a:gd name="connsiteY149" fmla="*/ 2683933 h 5554133"/>
                  <a:gd name="connsiteX150" fmla="*/ 618067 w 1811867"/>
                  <a:gd name="connsiteY150" fmla="*/ 2870200 h 5554133"/>
                  <a:gd name="connsiteX151" fmla="*/ 609600 w 1811867"/>
                  <a:gd name="connsiteY151" fmla="*/ 2929467 h 5554133"/>
                  <a:gd name="connsiteX152" fmla="*/ 584200 w 1811867"/>
                  <a:gd name="connsiteY152" fmla="*/ 2946400 h 5554133"/>
                  <a:gd name="connsiteX153" fmla="*/ 491067 w 1811867"/>
                  <a:gd name="connsiteY153" fmla="*/ 2971800 h 5554133"/>
                  <a:gd name="connsiteX154" fmla="*/ 465667 w 1811867"/>
                  <a:gd name="connsiteY154" fmla="*/ 2980267 h 5554133"/>
                  <a:gd name="connsiteX155" fmla="*/ 397933 w 1811867"/>
                  <a:gd name="connsiteY155" fmla="*/ 3031067 h 5554133"/>
                  <a:gd name="connsiteX156" fmla="*/ 347133 w 1811867"/>
                  <a:gd name="connsiteY156" fmla="*/ 3056467 h 5554133"/>
                  <a:gd name="connsiteX157" fmla="*/ 321733 w 1811867"/>
                  <a:gd name="connsiteY157" fmla="*/ 3098800 h 5554133"/>
                  <a:gd name="connsiteX158" fmla="*/ 296333 w 1811867"/>
                  <a:gd name="connsiteY158" fmla="*/ 3141133 h 5554133"/>
                  <a:gd name="connsiteX159" fmla="*/ 287867 w 1811867"/>
                  <a:gd name="connsiteY159" fmla="*/ 3166533 h 5554133"/>
                  <a:gd name="connsiteX160" fmla="*/ 220133 w 1811867"/>
                  <a:gd name="connsiteY160" fmla="*/ 3217333 h 5554133"/>
                  <a:gd name="connsiteX161" fmla="*/ 220133 w 1811867"/>
                  <a:gd name="connsiteY161" fmla="*/ 3327400 h 5554133"/>
                  <a:gd name="connsiteX162" fmla="*/ 254000 w 1811867"/>
                  <a:gd name="connsiteY162" fmla="*/ 3378200 h 5554133"/>
                  <a:gd name="connsiteX163" fmla="*/ 270933 w 1811867"/>
                  <a:gd name="connsiteY163" fmla="*/ 3403600 h 5554133"/>
                  <a:gd name="connsiteX164" fmla="*/ 279400 w 1811867"/>
                  <a:gd name="connsiteY164" fmla="*/ 3547533 h 5554133"/>
                  <a:gd name="connsiteX165" fmla="*/ 287867 w 1811867"/>
                  <a:gd name="connsiteY165" fmla="*/ 3572933 h 5554133"/>
                  <a:gd name="connsiteX166" fmla="*/ 304800 w 1811867"/>
                  <a:gd name="connsiteY166" fmla="*/ 3589867 h 5554133"/>
                  <a:gd name="connsiteX167" fmla="*/ 313267 w 1811867"/>
                  <a:gd name="connsiteY167" fmla="*/ 3615267 h 5554133"/>
                  <a:gd name="connsiteX168" fmla="*/ 330200 w 1811867"/>
                  <a:gd name="connsiteY168" fmla="*/ 3640667 h 5554133"/>
                  <a:gd name="connsiteX169" fmla="*/ 321733 w 1811867"/>
                  <a:gd name="connsiteY169" fmla="*/ 3733800 h 5554133"/>
                  <a:gd name="connsiteX170" fmla="*/ 296333 w 1811867"/>
                  <a:gd name="connsiteY170" fmla="*/ 3750733 h 5554133"/>
                  <a:gd name="connsiteX171" fmla="*/ 127000 w 1811867"/>
                  <a:gd name="connsiteY171" fmla="*/ 3776133 h 5554133"/>
                  <a:gd name="connsiteX172" fmla="*/ 101600 w 1811867"/>
                  <a:gd name="connsiteY172" fmla="*/ 3869267 h 5554133"/>
                  <a:gd name="connsiteX173" fmla="*/ 76200 w 1811867"/>
                  <a:gd name="connsiteY173" fmla="*/ 3928533 h 5554133"/>
                  <a:gd name="connsiteX174" fmla="*/ 67733 w 1811867"/>
                  <a:gd name="connsiteY174" fmla="*/ 4157133 h 5554133"/>
                  <a:gd name="connsiteX175" fmla="*/ 33867 w 1811867"/>
                  <a:gd name="connsiteY175" fmla="*/ 4233333 h 5554133"/>
                  <a:gd name="connsiteX176" fmla="*/ 16933 w 1811867"/>
                  <a:gd name="connsiteY176" fmla="*/ 4284133 h 5554133"/>
                  <a:gd name="connsiteX177" fmla="*/ 8467 w 1811867"/>
                  <a:gd name="connsiteY177" fmla="*/ 4309533 h 5554133"/>
                  <a:gd name="connsiteX178" fmla="*/ 16933 w 1811867"/>
                  <a:gd name="connsiteY178" fmla="*/ 4402667 h 5554133"/>
                  <a:gd name="connsiteX179" fmla="*/ 42333 w 1811867"/>
                  <a:gd name="connsiteY179" fmla="*/ 4411133 h 5554133"/>
                  <a:gd name="connsiteX180" fmla="*/ 127000 w 1811867"/>
                  <a:gd name="connsiteY180" fmla="*/ 4419600 h 5554133"/>
                  <a:gd name="connsiteX181" fmla="*/ 152400 w 1811867"/>
                  <a:gd name="connsiteY181" fmla="*/ 4436533 h 5554133"/>
                  <a:gd name="connsiteX182" fmla="*/ 152400 w 1811867"/>
                  <a:gd name="connsiteY182" fmla="*/ 4546600 h 5554133"/>
                  <a:gd name="connsiteX183" fmla="*/ 127000 w 1811867"/>
                  <a:gd name="connsiteY183" fmla="*/ 4572000 h 5554133"/>
                  <a:gd name="connsiteX184" fmla="*/ 135467 w 1811867"/>
                  <a:gd name="connsiteY184" fmla="*/ 4605867 h 5554133"/>
                  <a:gd name="connsiteX185" fmla="*/ 143933 w 1811867"/>
                  <a:gd name="connsiteY185" fmla="*/ 4631267 h 5554133"/>
                  <a:gd name="connsiteX186" fmla="*/ 135467 w 1811867"/>
                  <a:gd name="connsiteY186" fmla="*/ 4673600 h 5554133"/>
                  <a:gd name="connsiteX187" fmla="*/ 101600 w 1811867"/>
                  <a:gd name="connsiteY187" fmla="*/ 4741333 h 5554133"/>
                  <a:gd name="connsiteX188" fmla="*/ 84667 w 1811867"/>
                  <a:gd name="connsiteY188" fmla="*/ 4809067 h 5554133"/>
                  <a:gd name="connsiteX189" fmla="*/ 67733 w 1811867"/>
                  <a:gd name="connsiteY189" fmla="*/ 4851400 h 5554133"/>
                  <a:gd name="connsiteX190" fmla="*/ 42333 w 1811867"/>
                  <a:gd name="connsiteY190" fmla="*/ 4859867 h 5554133"/>
                  <a:gd name="connsiteX191" fmla="*/ 33867 w 1811867"/>
                  <a:gd name="connsiteY191" fmla="*/ 4910667 h 5554133"/>
                  <a:gd name="connsiteX192" fmla="*/ 16933 w 1811867"/>
                  <a:gd name="connsiteY192" fmla="*/ 4927600 h 5554133"/>
                  <a:gd name="connsiteX193" fmla="*/ 0 w 1811867"/>
                  <a:gd name="connsiteY193" fmla="*/ 4953000 h 5554133"/>
                  <a:gd name="connsiteX194" fmla="*/ 42333 w 1811867"/>
                  <a:gd name="connsiteY194" fmla="*/ 5012267 h 5554133"/>
                  <a:gd name="connsiteX195" fmla="*/ 67733 w 1811867"/>
                  <a:gd name="connsiteY195" fmla="*/ 5063067 h 5554133"/>
                  <a:gd name="connsiteX196" fmla="*/ 93133 w 1811867"/>
                  <a:gd name="connsiteY196" fmla="*/ 5071533 h 5554133"/>
                  <a:gd name="connsiteX197" fmla="*/ 110067 w 1811867"/>
                  <a:gd name="connsiteY197" fmla="*/ 5088467 h 5554133"/>
                  <a:gd name="connsiteX198" fmla="*/ 160867 w 1811867"/>
                  <a:gd name="connsiteY198" fmla="*/ 5122333 h 5554133"/>
                  <a:gd name="connsiteX199" fmla="*/ 177800 w 1811867"/>
                  <a:gd name="connsiteY199" fmla="*/ 5147733 h 5554133"/>
                  <a:gd name="connsiteX200" fmla="*/ 186267 w 1811867"/>
                  <a:gd name="connsiteY200" fmla="*/ 5181600 h 5554133"/>
                  <a:gd name="connsiteX201" fmla="*/ 203200 w 1811867"/>
                  <a:gd name="connsiteY201" fmla="*/ 5232400 h 5554133"/>
                  <a:gd name="connsiteX202" fmla="*/ 228600 w 1811867"/>
                  <a:gd name="connsiteY202" fmla="*/ 5249333 h 5554133"/>
                  <a:gd name="connsiteX203" fmla="*/ 237067 w 1811867"/>
                  <a:gd name="connsiteY203" fmla="*/ 5334000 h 5554133"/>
                  <a:gd name="connsiteX204" fmla="*/ 254000 w 1811867"/>
                  <a:gd name="connsiteY204" fmla="*/ 5359400 h 5554133"/>
                  <a:gd name="connsiteX205" fmla="*/ 262467 w 1811867"/>
                  <a:gd name="connsiteY205" fmla="*/ 5444067 h 5554133"/>
                  <a:gd name="connsiteX206" fmla="*/ 279400 w 1811867"/>
                  <a:gd name="connsiteY206" fmla="*/ 5494867 h 5554133"/>
                  <a:gd name="connsiteX207" fmla="*/ 296333 w 1811867"/>
                  <a:gd name="connsiteY207" fmla="*/ 5545667 h 5554133"/>
                  <a:gd name="connsiteX208" fmla="*/ 304800 w 1811867"/>
                  <a:gd name="connsiteY208" fmla="*/ 5554133 h 55541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Lst>
                <a:rect l="l" t="t" r="r" b="b"/>
                <a:pathLst>
                  <a:path w="1811867" h="5554133">
                    <a:moveTo>
                      <a:pt x="1811867" y="0"/>
                    </a:moveTo>
                    <a:cubicBezTo>
                      <a:pt x="1809045" y="50800"/>
                      <a:pt x="1813378" y="102510"/>
                      <a:pt x="1803400" y="152400"/>
                    </a:cubicBezTo>
                    <a:cubicBezTo>
                      <a:pt x="1801404" y="162378"/>
                      <a:pt x="1787299" y="165200"/>
                      <a:pt x="1778000" y="169333"/>
                    </a:cubicBezTo>
                    <a:cubicBezTo>
                      <a:pt x="1761689" y="176582"/>
                      <a:pt x="1727200" y="186267"/>
                      <a:pt x="1727200" y="186267"/>
                    </a:cubicBezTo>
                    <a:cubicBezTo>
                      <a:pt x="1730022" y="197556"/>
                      <a:pt x="1733143" y="208774"/>
                      <a:pt x="1735667" y="220133"/>
                    </a:cubicBezTo>
                    <a:cubicBezTo>
                      <a:pt x="1738789" y="234181"/>
                      <a:pt x="1738464" y="249240"/>
                      <a:pt x="1744133" y="262467"/>
                    </a:cubicBezTo>
                    <a:cubicBezTo>
                      <a:pt x="1747277" y="269804"/>
                      <a:pt x="1756080" y="273167"/>
                      <a:pt x="1761067" y="279400"/>
                    </a:cubicBezTo>
                    <a:cubicBezTo>
                      <a:pt x="1779823" y="302845"/>
                      <a:pt x="1777525" y="303374"/>
                      <a:pt x="1786467" y="330200"/>
                    </a:cubicBezTo>
                    <a:cubicBezTo>
                      <a:pt x="1783645" y="358422"/>
                      <a:pt x="1783227" y="386990"/>
                      <a:pt x="1778000" y="414867"/>
                    </a:cubicBezTo>
                    <a:cubicBezTo>
                      <a:pt x="1774711" y="432411"/>
                      <a:pt x="1764002" y="448061"/>
                      <a:pt x="1761067" y="465667"/>
                    </a:cubicBezTo>
                    <a:cubicBezTo>
                      <a:pt x="1757815" y="485181"/>
                      <a:pt x="1754555" y="521023"/>
                      <a:pt x="1744133" y="541867"/>
                    </a:cubicBezTo>
                    <a:cubicBezTo>
                      <a:pt x="1739582" y="550968"/>
                      <a:pt x="1735146" y="560910"/>
                      <a:pt x="1727200" y="567267"/>
                    </a:cubicBezTo>
                    <a:cubicBezTo>
                      <a:pt x="1720231" y="572842"/>
                      <a:pt x="1710267" y="572911"/>
                      <a:pt x="1701800" y="575733"/>
                    </a:cubicBezTo>
                    <a:cubicBezTo>
                      <a:pt x="1672246" y="605288"/>
                      <a:pt x="1687390" y="585095"/>
                      <a:pt x="1667933" y="643467"/>
                    </a:cubicBezTo>
                    <a:cubicBezTo>
                      <a:pt x="1665111" y="651934"/>
                      <a:pt x="1660934" y="660064"/>
                      <a:pt x="1659467" y="668867"/>
                    </a:cubicBezTo>
                    <a:cubicBezTo>
                      <a:pt x="1656645" y="685800"/>
                      <a:pt x="1657972" y="703980"/>
                      <a:pt x="1651000" y="719667"/>
                    </a:cubicBezTo>
                    <a:cubicBezTo>
                      <a:pt x="1646137" y="730609"/>
                      <a:pt x="1634798" y="737402"/>
                      <a:pt x="1625600" y="745067"/>
                    </a:cubicBezTo>
                    <a:cubicBezTo>
                      <a:pt x="1603717" y="763303"/>
                      <a:pt x="1600256" y="761981"/>
                      <a:pt x="1574800" y="770467"/>
                    </a:cubicBezTo>
                    <a:cubicBezTo>
                      <a:pt x="1580444" y="778934"/>
                      <a:pt x="1585376" y="787921"/>
                      <a:pt x="1591733" y="795867"/>
                    </a:cubicBezTo>
                    <a:cubicBezTo>
                      <a:pt x="1605520" y="813100"/>
                      <a:pt x="1615210" y="817162"/>
                      <a:pt x="1634067" y="829733"/>
                    </a:cubicBezTo>
                    <a:cubicBezTo>
                      <a:pt x="1636889" y="838200"/>
                      <a:pt x="1637941" y="847480"/>
                      <a:pt x="1642533" y="855133"/>
                    </a:cubicBezTo>
                    <a:cubicBezTo>
                      <a:pt x="1646640" y="861978"/>
                      <a:pt x="1655897" y="864927"/>
                      <a:pt x="1659467" y="872067"/>
                    </a:cubicBezTo>
                    <a:cubicBezTo>
                      <a:pt x="1667449" y="888032"/>
                      <a:pt x="1676400" y="922867"/>
                      <a:pt x="1676400" y="922867"/>
                    </a:cubicBezTo>
                    <a:cubicBezTo>
                      <a:pt x="1673578" y="956734"/>
                      <a:pt x="1677927" y="991986"/>
                      <a:pt x="1667933" y="1024467"/>
                    </a:cubicBezTo>
                    <a:cubicBezTo>
                      <a:pt x="1665308" y="1032997"/>
                      <a:pt x="1651458" y="1032933"/>
                      <a:pt x="1642533" y="1032933"/>
                    </a:cubicBezTo>
                    <a:cubicBezTo>
                      <a:pt x="1597290" y="1032933"/>
                      <a:pt x="1552222" y="1027289"/>
                      <a:pt x="1507067" y="1024467"/>
                    </a:cubicBezTo>
                    <a:cubicBezTo>
                      <a:pt x="1501422" y="1018822"/>
                      <a:pt x="1496978" y="1011640"/>
                      <a:pt x="1490133" y="1007533"/>
                    </a:cubicBezTo>
                    <a:cubicBezTo>
                      <a:pt x="1482480" y="1002941"/>
                      <a:pt x="1471044" y="1005378"/>
                      <a:pt x="1464733" y="999067"/>
                    </a:cubicBezTo>
                    <a:cubicBezTo>
                      <a:pt x="1458422" y="992756"/>
                      <a:pt x="1460859" y="981320"/>
                      <a:pt x="1456267" y="973667"/>
                    </a:cubicBezTo>
                    <a:cubicBezTo>
                      <a:pt x="1452160" y="966822"/>
                      <a:pt x="1444320" y="962967"/>
                      <a:pt x="1439333" y="956733"/>
                    </a:cubicBezTo>
                    <a:cubicBezTo>
                      <a:pt x="1420576" y="933287"/>
                      <a:pt x="1422876" y="932760"/>
                      <a:pt x="1413933" y="905933"/>
                    </a:cubicBezTo>
                    <a:cubicBezTo>
                      <a:pt x="1411111" y="860778"/>
                      <a:pt x="1409756" y="815507"/>
                      <a:pt x="1405467" y="770467"/>
                    </a:cubicBezTo>
                    <a:cubicBezTo>
                      <a:pt x="1404103" y="756141"/>
                      <a:pt x="1402053" y="741608"/>
                      <a:pt x="1397000" y="728133"/>
                    </a:cubicBezTo>
                    <a:cubicBezTo>
                      <a:pt x="1393427" y="718605"/>
                      <a:pt x="1384618" y="711834"/>
                      <a:pt x="1380067" y="702733"/>
                    </a:cubicBezTo>
                    <a:cubicBezTo>
                      <a:pt x="1376076" y="694751"/>
                      <a:pt x="1374422" y="685800"/>
                      <a:pt x="1371600" y="677333"/>
                    </a:cubicBezTo>
                    <a:cubicBezTo>
                      <a:pt x="1368778" y="635000"/>
                      <a:pt x="1369133" y="592334"/>
                      <a:pt x="1363133" y="550333"/>
                    </a:cubicBezTo>
                    <a:cubicBezTo>
                      <a:pt x="1360609" y="532663"/>
                      <a:pt x="1346200" y="499533"/>
                      <a:pt x="1346200" y="499533"/>
                    </a:cubicBezTo>
                    <a:cubicBezTo>
                      <a:pt x="1349022" y="474133"/>
                      <a:pt x="1350466" y="448542"/>
                      <a:pt x="1354667" y="423333"/>
                    </a:cubicBezTo>
                    <a:cubicBezTo>
                      <a:pt x="1361183" y="384235"/>
                      <a:pt x="1382865" y="395064"/>
                      <a:pt x="1354667" y="338667"/>
                    </a:cubicBezTo>
                    <a:cubicBezTo>
                      <a:pt x="1350676" y="330684"/>
                      <a:pt x="1337734" y="333022"/>
                      <a:pt x="1329267" y="330200"/>
                    </a:cubicBezTo>
                    <a:cubicBezTo>
                      <a:pt x="1317978" y="333022"/>
                      <a:pt x="1298462" y="327441"/>
                      <a:pt x="1295400" y="338667"/>
                    </a:cubicBezTo>
                    <a:cubicBezTo>
                      <a:pt x="1285578" y="374679"/>
                      <a:pt x="1300933" y="414529"/>
                      <a:pt x="1312333" y="448733"/>
                    </a:cubicBezTo>
                    <a:cubicBezTo>
                      <a:pt x="1309511" y="488244"/>
                      <a:pt x="1330895" y="538308"/>
                      <a:pt x="1303867" y="567267"/>
                    </a:cubicBezTo>
                    <a:cubicBezTo>
                      <a:pt x="1278760" y="594168"/>
                      <a:pt x="1218031" y="548040"/>
                      <a:pt x="1193800" y="575733"/>
                    </a:cubicBezTo>
                    <a:cubicBezTo>
                      <a:pt x="1165861" y="607663"/>
                      <a:pt x="1190018" y="660565"/>
                      <a:pt x="1185333" y="702733"/>
                    </a:cubicBezTo>
                    <a:cubicBezTo>
                      <a:pt x="1184347" y="711612"/>
                      <a:pt x="1169621" y="750552"/>
                      <a:pt x="1159933" y="753533"/>
                    </a:cubicBezTo>
                    <a:cubicBezTo>
                      <a:pt x="1130139" y="762700"/>
                      <a:pt x="1097844" y="759178"/>
                      <a:pt x="1066800" y="762000"/>
                    </a:cubicBezTo>
                    <a:cubicBezTo>
                      <a:pt x="1063978" y="770467"/>
                      <a:pt x="1063908" y="780431"/>
                      <a:pt x="1058333" y="787400"/>
                    </a:cubicBezTo>
                    <a:cubicBezTo>
                      <a:pt x="1051976" y="795346"/>
                      <a:pt x="1040879" y="797976"/>
                      <a:pt x="1032933" y="804333"/>
                    </a:cubicBezTo>
                    <a:cubicBezTo>
                      <a:pt x="1026700" y="809320"/>
                      <a:pt x="1021644" y="815622"/>
                      <a:pt x="1016000" y="821267"/>
                    </a:cubicBezTo>
                    <a:cubicBezTo>
                      <a:pt x="1013178" y="829734"/>
                      <a:pt x="1007533" y="837742"/>
                      <a:pt x="1007533" y="846667"/>
                    </a:cubicBezTo>
                    <a:cubicBezTo>
                      <a:pt x="1007533" y="892294"/>
                      <a:pt x="1012488" y="892199"/>
                      <a:pt x="1032933" y="922867"/>
                    </a:cubicBezTo>
                    <a:cubicBezTo>
                      <a:pt x="1031775" y="943706"/>
                      <a:pt x="1059228" y="1061183"/>
                      <a:pt x="1007533" y="1092200"/>
                    </a:cubicBezTo>
                    <a:cubicBezTo>
                      <a:pt x="999880" y="1096792"/>
                      <a:pt x="990600" y="1097845"/>
                      <a:pt x="982133" y="1100667"/>
                    </a:cubicBezTo>
                    <a:cubicBezTo>
                      <a:pt x="962378" y="1097845"/>
                      <a:pt x="941799" y="1098511"/>
                      <a:pt x="922867" y="1092200"/>
                    </a:cubicBezTo>
                    <a:cubicBezTo>
                      <a:pt x="901412" y="1085048"/>
                      <a:pt x="906456" y="1064849"/>
                      <a:pt x="897467" y="1049867"/>
                    </a:cubicBezTo>
                    <a:cubicBezTo>
                      <a:pt x="893360" y="1043022"/>
                      <a:pt x="886178" y="1038578"/>
                      <a:pt x="880533" y="1032933"/>
                    </a:cubicBezTo>
                    <a:cubicBezTo>
                      <a:pt x="882962" y="1057220"/>
                      <a:pt x="882210" y="1112486"/>
                      <a:pt x="897467" y="1143000"/>
                    </a:cubicBezTo>
                    <a:cubicBezTo>
                      <a:pt x="917924" y="1183914"/>
                      <a:pt x="905998" y="1158088"/>
                      <a:pt x="939800" y="1176867"/>
                    </a:cubicBezTo>
                    <a:cubicBezTo>
                      <a:pt x="939821" y="1176879"/>
                      <a:pt x="1003290" y="1219194"/>
                      <a:pt x="1016000" y="1227667"/>
                    </a:cubicBezTo>
                    <a:cubicBezTo>
                      <a:pt x="1023426" y="1232618"/>
                      <a:pt x="1032933" y="1233311"/>
                      <a:pt x="1041400" y="1236133"/>
                    </a:cubicBezTo>
                    <a:cubicBezTo>
                      <a:pt x="1072687" y="1283064"/>
                      <a:pt x="1040432" y="1245944"/>
                      <a:pt x="1083733" y="1270000"/>
                    </a:cubicBezTo>
                    <a:cubicBezTo>
                      <a:pt x="1101523" y="1279884"/>
                      <a:pt x="1116330" y="1294766"/>
                      <a:pt x="1134533" y="1303867"/>
                    </a:cubicBezTo>
                    <a:lnTo>
                      <a:pt x="1168400" y="1320800"/>
                    </a:lnTo>
                    <a:cubicBezTo>
                      <a:pt x="1171222" y="1329267"/>
                      <a:pt x="1175400" y="1337397"/>
                      <a:pt x="1176867" y="1346200"/>
                    </a:cubicBezTo>
                    <a:cubicBezTo>
                      <a:pt x="1183917" y="1388500"/>
                      <a:pt x="1183356" y="1431424"/>
                      <a:pt x="1193800" y="1473200"/>
                    </a:cubicBezTo>
                    <a:cubicBezTo>
                      <a:pt x="1193803" y="1473214"/>
                      <a:pt x="1214964" y="1536693"/>
                      <a:pt x="1219200" y="1549400"/>
                    </a:cubicBezTo>
                    <a:cubicBezTo>
                      <a:pt x="1222418" y="1559053"/>
                      <a:pt x="1236133" y="1560689"/>
                      <a:pt x="1244600" y="1566333"/>
                    </a:cubicBezTo>
                    <a:cubicBezTo>
                      <a:pt x="1250244" y="1574800"/>
                      <a:pt x="1255176" y="1583787"/>
                      <a:pt x="1261533" y="1591733"/>
                    </a:cubicBezTo>
                    <a:cubicBezTo>
                      <a:pt x="1266520" y="1597967"/>
                      <a:pt x="1274360" y="1601822"/>
                      <a:pt x="1278467" y="1608667"/>
                    </a:cubicBezTo>
                    <a:cubicBezTo>
                      <a:pt x="1293452" y="1633643"/>
                      <a:pt x="1277049" y="1634909"/>
                      <a:pt x="1303867" y="1651000"/>
                    </a:cubicBezTo>
                    <a:cubicBezTo>
                      <a:pt x="1311520" y="1655592"/>
                      <a:pt x="1321285" y="1655476"/>
                      <a:pt x="1329267" y="1659467"/>
                    </a:cubicBezTo>
                    <a:cubicBezTo>
                      <a:pt x="1338368" y="1664018"/>
                      <a:pt x="1346200" y="1670756"/>
                      <a:pt x="1354667" y="1676400"/>
                    </a:cubicBezTo>
                    <a:cubicBezTo>
                      <a:pt x="1360311" y="1684867"/>
                      <a:pt x="1367049" y="1692699"/>
                      <a:pt x="1371600" y="1701800"/>
                    </a:cubicBezTo>
                    <a:cubicBezTo>
                      <a:pt x="1375591" y="1709782"/>
                      <a:pt x="1374492" y="1720231"/>
                      <a:pt x="1380067" y="1727200"/>
                    </a:cubicBezTo>
                    <a:cubicBezTo>
                      <a:pt x="1386424" y="1735146"/>
                      <a:pt x="1397000" y="1738489"/>
                      <a:pt x="1405467" y="1744133"/>
                    </a:cubicBezTo>
                    <a:cubicBezTo>
                      <a:pt x="1408289" y="1755422"/>
                      <a:pt x="1413933" y="1766364"/>
                      <a:pt x="1413933" y="1778000"/>
                    </a:cubicBezTo>
                    <a:cubicBezTo>
                      <a:pt x="1413933" y="1847746"/>
                      <a:pt x="1298928" y="1796741"/>
                      <a:pt x="1270000" y="1794933"/>
                    </a:cubicBezTo>
                    <a:cubicBezTo>
                      <a:pt x="1211774" y="1756117"/>
                      <a:pt x="1238507" y="1767503"/>
                      <a:pt x="1193800" y="1752600"/>
                    </a:cubicBezTo>
                    <a:cubicBezTo>
                      <a:pt x="1165256" y="1709783"/>
                      <a:pt x="1192362" y="1739180"/>
                      <a:pt x="1151467" y="1718733"/>
                    </a:cubicBezTo>
                    <a:cubicBezTo>
                      <a:pt x="1142366" y="1714182"/>
                      <a:pt x="1135366" y="1705933"/>
                      <a:pt x="1126067" y="1701800"/>
                    </a:cubicBezTo>
                    <a:cubicBezTo>
                      <a:pt x="1109756" y="1694551"/>
                      <a:pt x="1075267" y="1684867"/>
                      <a:pt x="1075267" y="1684867"/>
                    </a:cubicBezTo>
                    <a:cubicBezTo>
                      <a:pt x="1066800" y="1679222"/>
                      <a:pt x="1059395" y="1671506"/>
                      <a:pt x="1049867" y="1667933"/>
                    </a:cubicBezTo>
                    <a:cubicBezTo>
                      <a:pt x="1036393" y="1662880"/>
                      <a:pt x="1021185" y="1664018"/>
                      <a:pt x="1007533" y="1659467"/>
                    </a:cubicBezTo>
                    <a:cubicBezTo>
                      <a:pt x="976781" y="1649216"/>
                      <a:pt x="976106" y="1644972"/>
                      <a:pt x="956733" y="1625600"/>
                    </a:cubicBezTo>
                    <a:cubicBezTo>
                      <a:pt x="935454" y="1561757"/>
                      <a:pt x="964159" y="1640451"/>
                      <a:pt x="931333" y="1574800"/>
                    </a:cubicBezTo>
                    <a:cubicBezTo>
                      <a:pt x="909351" y="1530836"/>
                      <a:pt x="939010" y="1565542"/>
                      <a:pt x="905933" y="1532467"/>
                    </a:cubicBezTo>
                    <a:cubicBezTo>
                      <a:pt x="900289" y="1515534"/>
                      <a:pt x="904965" y="1489650"/>
                      <a:pt x="889000" y="1481667"/>
                    </a:cubicBezTo>
                    <a:cubicBezTo>
                      <a:pt x="877711" y="1476022"/>
                      <a:pt x="866852" y="1469421"/>
                      <a:pt x="855133" y="1464733"/>
                    </a:cubicBezTo>
                    <a:cubicBezTo>
                      <a:pt x="838560" y="1458104"/>
                      <a:pt x="821266" y="1453444"/>
                      <a:pt x="804333" y="1447800"/>
                    </a:cubicBezTo>
                    <a:lnTo>
                      <a:pt x="778933" y="1439333"/>
                    </a:lnTo>
                    <a:cubicBezTo>
                      <a:pt x="769280" y="1436115"/>
                      <a:pt x="762000" y="1428044"/>
                      <a:pt x="753533" y="1422400"/>
                    </a:cubicBezTo>
                    <a:cubicBezTo>
                      <a:pt x="739422" y="1425222"/>
                      <a:pt x="717044" y="1417717"/>
                      <a:pt x="711200" y="1430867"/>
                    </a:cubicBezTo>
                    <a:cubicBezTo>
                      <a:pt x="701959" y="1451659"/>
                      <a:pt x="714899" y="1476352"/>
                      <a:pt x="719667" y="1498600"/>
                    </a:cubicBezTo>
                    <a:cubicBezTo>
                      <a:pt x="724015" y="1518889"/>
                      <a:pt x="740339" y="1563476"/>
                      <a:pt x="753533" y="1583267"/>
                    </a:cubicBezTo>
                    <a:cubicBezTo>
                      <a:pt x="757961" y="1589909"/>
                      <a:pt x="764822" y="1594556"/>
                      <a:pt x="770467" y="1600200"/>
                    </a:cubicBezTo>
                    <a:cubicBezTo>
                      <a:pt x="776111" y="1611489"/>
                      <a:pt x="779320" y="1624371"/>
                      <a:pt x="787400" y="1634067"/>
                    </a:cubicBezTo>
                    <a:cubicBezTo>
                      <a:pt x="806839" y="1657394"/>
                      <a:pt x="814888" y="1646516"/>
                      <a:pt x="838200" y="1659467"/>
                    </a:cubicBezTo>
                    <a:cubicBezTo>
                      <a:pt x="855990" y="1669350"/>
                      <a:pt x="889000" y="1693333"/>
                      <a:pt x="889000" y="1693333"/>
                    </a:cubicBezTo>
                    <a:cubicBezTo>
                      <a:pt x="937526" y="1766123"/>
                      <a:pt x="872913" y="1680464"/>
                      <a:pt x="931333" y="1727200"/>
                    </a:cubicBezTo>
                    <a:cubicBezTo>
                      <a:pt x="939279" y="1733557"/>
                      <a:pt x="941072" y="1745405"/>
                      <a:pt x="948267" y="1752600"/>
                    </a:cubicBezTo>
                    <a:cubicBezTo>
                      <a:pt x="955462" y="1759795"/>
                      <a:pt x="966009" y="1762832"/>
                      <a:pt x="973667" y="1769533"/>
                    </a:cubicBezTo>
                    <a:cubicBezTo>
                      <a:pt x="1033537" y="1821919"/>
                      <a:pt x="992047" y="1803883"/>
                      <a:pt x="1041400" y="1820333"/>
                    </a:cubicBezTo>
                    <a:cubicBezTo>
                      <a:pt x="1047044" y="1828800"/>
                      <a:pt x="1051976" y="1837787"/>
                      <a:pt x="1058333" y="1845733"/>
                    </a:cubicBezTo>
                    <a:cubicBezTo>
                      <a:pt x="1063320" y="1851967"/>
                      <a:pt x="1071697" y="1855527"/>
                      <a:pt x="1075267" y="1862667"/>
                    </a:cubicBezTo>
                    <a:cubicBezTo>
                      <a:pt x="1080471" y="1873075"/>
                      <a:pt x="1080911" y="1885244"/>
                      <a:pt x="1083733" y="1896533"/>
                    </a:cubicBezTo>
                    <a:cubicBezTo>
                      <a:pt x="1086555" y="1930400"/>
                      <a:pt x="1087708" y="1964447"/>
                      <a:pt x="1092200" y="1998133"/>
                    </a:cubicBezTo>
                    <a:cubicBezTo>
                      <a:pt x="1096317" y="2029009"/>
                      <a:pt x="1100505" y="2019098"/>
                      <a:pt x="1117600" y="2040467"/>
                    </a:cubicBezTo>
                    <a:cubicBezTo>
                      <a:pt x="1160312" y="2093858"/>
                      <a:pt x="1110588" y="2041924"/>
                      <a:pt x="1151467" y="2082800"/>
                    </a:cubicBezTo>
                    <a:cubicBezTo>
                      <a:pt x="1154289" y="2091267"/>
                      <a:pt x="1159933" y="2099275"/>
                      <a:pt x="1159933" y="2108200"/>
                    </a:cubicBezTo>
                    <a:cubicBezTo>
                      <a:pt x="1159933" y="2159684"/>
                      <a:pt x="1112953" y="2129321"/>
                      <a:pt x="1075267" y="2125133"/>
                    </a:cubicBezTo>
                    <a:cubicBezTo>
                      <a:pt x="1069622" y="2119489"/>
                      <a:pt x="1061903" y="2115340"/>
                      <a:pt x="1058333" y="2108200"/>
                    </a:cubicBezTo>
                    <a:cubicBezTo>
                      <a:pt x="1050350" y="2092235"/>
                      <a:pt x="1054021" y="2070021"/>
                      <a:pt x="1041400" y="2057400"/>
                    </a:cubicBezTo>
                    <a:cubicBezTo>
                      <a:pt x="1022674" y="2038674"/>
                      <a:pt x="1014176" y="2026855"/>
                      <a:pt x="990600" y="2015067"/>
                    </a:cubicBezTo>
                    <a:cubicBezTo>
                      <a:pt x="982618" y="2011076"/>
                      <a:pt x="973667" y="2009422"/>
                      <a:pt x="965200" y="2006600"/>
                    </a:cubicBezTo>
                    <a:cubicBezTo>
                      <a:pt x="959556" y="1998133"/>
                      <a:pt x="954624" y="1989146"/>
                      <a:pt x="948267" y="1981200"/>
                    </a:cubicBezTo>
                    <a:cubicBezTo>
                      <a:pt x="943280" y="1974967"/>
                      <a:pt x="935440" y="1971112"/>
                      <a:pt x="931333" y="1964267"/>
                    </a:cubicBezTo>
                    <a:cubicBezTo>
                      <a:pt x="926741" y="1956614"/>
                      <a:pt x="926858" y="1946849"/>
                      <a:pt x="922867" y="1938867"/>
                    </a:cubicBezTo>
                    <a:cubicBezTo>
                      <a:pt x="910520" y="1914173"/>
                      <a:pt x="888293" y="1891947"/>
                      <a:pt x="863600" y="1879600"/>
                    </a:cubicBezTo>
                    <a:cubicBezTo>
                      <a:pt x="855618" y="1875609"/>
                      <a:pt x="846667" y="1873955"/>
                      <a:pt x="838200" y="1871133"/>
                    </a:cubicBezTo>
                    <a:cubicBezTo>
                      <a:pt x="839366" y="1880462"/>
                      <a:pt x="842770" y="1943662"/>
                      <a:pt x="855133" y="1964267"/>
                    </a:cubicBezTo>
                    <a:cubicBezTo>
                      <a:pt x="859240" y="1971112"/>
                      <a:pt x="866422" y="1975556"/>
                      <a:pt x="872067" y="1981200"/>
                    </a:cubicBezTo>
                    <a:lnTo>
                      <a:pt x="897467" y="2057400"/>
                    </a:lnTo>
                    <a:lnTo>
                      <a:pt x="905933" y="2082800"/>
                    </a:lnTo>
                    <a:cubicBezTo>
                      <a:pt x="892203" y="2165186"/>
                      <a:pt x="910368" y="2160109"/>
                      <a:pt x="770467" y="2125133"/>
                    </a:cubicBezTo>
                    <a:cubicBezTo>
                      <a:pt x="761809" y="2122968"/>
                      <a:pt x="765991" y="2107715"/>
                      <a:pt x="762000" y="2099733"/>
                    </a:cubicBezTo>
                    <a:cubicBezTo>
                      <a:pt x="757449" y="2090632"/>
                      <a:pt x="749618" y="2083434"/>
                      <a:pt x="745067" y="2074333"/>
                    </a:cubicBezTo>
                    <a:cubicBezTo>
                      <a:pt x="720561" y="2025322"/>
                      <a:pt x="759349" y="2071682"/>
                      <a:pt x="711200" y="2023533"/>
                    </a:cubicBezTo>
                    <a:cubicBezTo>
                      <a:pt x="708378" y="2015066"/>
                      <a:pt x="708308" y="2005102"/>
                      <a:pt x="702733" y="1998133"/>
                    </a:cubicBezTo>
                    <a:cubicBezTo>
                      <a:pt x="688597" y="1980463"/>
                      <a:pt x="663253" y="1977130"/>
                      <a:pt x="643467" y="1972733"/>
                    </a:cubicBezTo>
                    <a:cubicBezTo>
                      <a:pt x="629419" y="1969611"/>
                      <a:pt x="615244" y="1967089"/>
                      <a:pt x="601133" y="1964267"/>
                    </a:cubicBezTo>
                    <a:cubicBezTo>
                      <a:pt x="581378" y="1967089"/>
                      <a:pt x="553466" y="1956494"/>
                      <a:pt x="541867" y="1972733"/>
                    </a:cubicBezTo>
                    <a:cubicBezTo>
                      <a:pt x="531492" y="1987258"/>
                      <a:pt x="553156" y="2006600"/>
                      <a:pt x="558800" y="2023533"/>
                    </a:cubicBezTo>
                    <a:lnTo>
                      <a:pt x="567267" y="2048933"/>
                    </a:lnTo>
                    <a:cubicBezTo>
                      <a:pt x="543281" y="2120887"/>
                      <a:pt x="576733" y="2033156"/>
                      <a:pt x="541867" y="2091267"/>
                    </a:cubicBezTo>
                    <a:cubicBezTo>
                      <a:pt x="537275" y="2098920"/>
                      <a:pt x="537391" y="2108685"/>
                      <a:pt x="533400" y="2116667"/>
                    </a:cubicBezTo>
                    <a:cubicBezTo>
                      <a:pt x="528849" y="2125768"/>
                      <a:pt x="521018" y="2132966"/>
                      <a:pt x="516467" y="2142067"/>
                    </a:cubicBezTo>
                    <a:cubicBezTo>
                      <a:pt x="509700" y="2155600"/>
                      <a:pt x="503150" y="2188674"/>
                      <a:pt x="499533" y="2201333"/>
                    </a:cubicBezTo>
                    <a:cubicBezTo>
                      <a:pt x="497081" y="2209914"/>
                      <a:pt x="495659" y="2219080"/>
                      <a:pt x="491067" y="2226733"/>
                    </a:cubicBezTo>
                    <a:cubicBezTo>
                      <a:pt x="486960" y="2233578"/>
                      <a:pt x="479778" y="2238022"/>
                      <a:pt x="474133" y="2243667"/>
                    </a:cubicBezTo>
                    <a:cubicBezTo>
                      <a:pt x="479778" y="2271889"/>
                      <a:pt x="481966" y="2301029"/>
                      <a:pt x="491067" y="2328333"/>
                    </a:cubicBezTo>
                    <a:cubicBezTo>
                      <a:pt x="493591" y="2335906"/>
                      <a:pt x="504430" y="2338127"/>
                      <a:pt x="508000" y="2345267"/>
                    </a:cubicBezTo>
                    <a:cubicBezTo>
                      <a:pt x="515982" y="2361232"/>
                      <a:pt x="519289" y="2379134"/>
                      <a:pt x="524933" y="2396067"/>
                    </a:cubicBezTo>
                    <a:cubicBezTo>
                      <a:pt x="527755" y="2404534"/>
                      <a:pt x="531235" y="2412809"/>
                      <a:pt x="533400" y="2421467"/>
                    </a:cubicBezTo>
                    <a:cubicBezTo>
                      <a:pt x="536222" y="2432756"/>
                      <a:pt x="539585" y="2443923"/>
                      <a:pt x="541867" y="2455333"/>
                    </a:cubicBezTo>
                    <a:cubicBezTo>
                      <a:pt x="545234" y="2472167"/>
                      <a:pt x="544904" y="2489847"/>
                      <a:pt x="550333" y="2506133"/>
                    </a:cubicBezTo>
                    <a:cubicBezTo>
                      <a:pt x="559906" y="2534853"/>
                      <a:pt x="575979" y="2535889"/>
                      <a:pt x="601133" y="2548467"/>
                    </a:cubicBezTo>
                    <a:cubicBezTo>
                      <a:pt x="603955" y="2556934"/>
                      <a:pt x="605609" y="2565885"/>
                      <a:pt x="609600" y="2573867"/>
                    </a:cubicBezTo>
                    <a:cubicBezTo>
                      <a:pt x="614151" y="2582968"/>
                      <a:pt x="626533" y="2589091"/>
                      <a:pt x="626533" y="2599267"/>
                    </a:cubicBezTo>
                    <a:cubicBezTo>
                      <a:pt x="626533" y="2628048"/>
                      <a:pt x="609600" y="2683933"/>
                      <a:pt x="609600" y="2683933"/>
                    </a:cubicBezTo>
                    <a:cubicBezTo>
                      <a:pt x="612422" y="2746022"/>
                      <a:pt x="618067" y="2808047"/>
                      <a:pt x="618067" y="2870200"/>
                    </a:cubicBezTo>
                    <a:cubicBezTo>
                      <a:pt x="618067" y="2890156"/>
                      <a:pt x="617705" y="2911231"/>
                      <a:pt x="609600" y="2929467"/>
                    </a:cubicBezTo>
                    <a:cubicBezTo>
                      <a:pt x="605467" y="2938766"/>
                      <a:pt x="593499" y="2942267"/>
                      <a:pt x="584200" y="2946400"/>
                    </a:cubicBezTo>
                    <a:cubicBezTo>
                      <a:pt x="537494" y="2967158"/>
                      <a:pt x="536596" y="2960417"/>
                      <a:pt x="491067" y="2971800"/>
                    </a:cubicBezTo>
                    <a:cubicBezTo>
                      <a:pt x="482409" y="2973965"/>
                      <a:pt x="474134" y="2977445"/>
                      <a:pt x="465667" y="2980267"/>
                    </a:cubicBezTo>
                    <a:cubicBezTo>
                      <a:pt x="434342" y="3011590"/>
                      <a:pt x="455374" y="2992773"/>
                      <a:pt x="397933" y="3031067"/>
                    </a:cubicBezTo>
                    <a:cubicBezTo>
                      <a:pt x="365108" y="3052950"/>
                      <a:pt x="382185" y="3044782"/>
                      <a:pt x="347133" y="3056467"/>
                    </a:cubicBezTo>
                    <a:cubicBezTo>
                      <a:pt x="323150" y="3128420"/>
                      <a:pt x="356599" y="3040691"/>
                      <a:pt x="321733" y="3098800"/>
                    </a:cubicBezTo>
                    <a:cubicBezTo>
                      <a:pt x="288760" y="3153754"/>
                      <a:pt x="339240" y="3098228"/>
                      <a:pt x="296333" y="3141133"/>
                    </a:cubicBezTo>
                    <a:cubicBezTo>
                      <a:pt x="293511" y="3149600"/>
                      <a:pt x="293222" y="3159393"/>
                      <a:pt x="287867" y="3166533"/>
                    </a:cubicBezTo>
                    <a:cubicBezTo>
                      <a:pt x="255437" y="3209773"/>
                      <a:pt x="257214" y="3204974"/>
                      <a:pt x="220133" y="3217333"/>
                    </a:cubicBezTo>
                    <a:cubicBezTo>
                      <a:pt x="184121" y="3253348"/>
                      <a:pt x="188999" y="3239187"/>
                      <a:pt x="220133" y="3327400"/>
                    </a:cubicBezTo>
                    <a:cubicBezTo>
                      <a:pt x="226906" y="3346591"/>
                      <a:pt x="242711" y="3361267"/>
                      <a:pt x="254000" y="3378200"/>
                    </a:cubicBezTo>
                    <a:lnTo>
                      <a:pt x="270933" y="3403600"/>
                    </a:lnTo>
                    <a:cubicBezTo>
                      <a:pt x="273755" y="3451578"/>
                      <a:pt x="274618" y="3499711"/>
                      <a:pt x="279400" y="3547533"/>
                    </a:cubicBezTo>
                    <a:cubicBezTo>
                      <a:pt x="280288" y="3556413"/>
                      <a:pt x="283275" y="3565280"/>
                      <a:pt x="287867" y="3572933"/>
                    </a:cubicBezTo>
                    <a:cubicBezTo>
                      <a:pt x="291974" y="3579778"/>
                      <a:pt x="299156" y="3584222"/>
                      <a:pt x="304800" y="3589867"/>
                    </a:cubicBezTo>
                    <a:cubicBezTo>
                      <a:pt x="307622" y="3598334"/>
                      <a:pt x="309276" y="3607285"/>
                      <a:pt x="313267" y="3615267"/>
                    </a:cubicBezTo>
                    <a:cubicBezTo>
                      <a:pt x="317818" y="3624368"/>
                      <a:pt x="329475" y="3630517"/>
                      <a:pt x="330200" y="3640667"/>
                    </a:cubicBezTo>
                    <a:cubicBezTo>
                      <a:pt x="332421" y="3671760"/>
                      <a:pt x="330900" y="3704006"/>
                      <a:pt x="321733" y="3733800"/>
                    </a:cubicBezTo>
                    <a:cubicBezTo>
                      <a:pt x="318740" y="3743526"/>
                      <a:pt x="305632" y="3746600"/>
                      <a:pt x="296333" y="3750733"/>
                    </a:cubicBezTo>
                    <a:cubicBezTo>
                      <a:pt x="234277" y="3778314"/>
                      <a:pt x="204921" y="3770568"/>
                      <a:pt x="127000" y="3776133"/>
                    </a:cubicBezTo>
                    <a:cubicBezTo>
                      <a:pt x="107553" y="3931708"/>
                      <a:pt x="135500" y="3790167"/>
                      <a:pt x="101600" y="3869267"/>
                    </a:cubicBezTo>
                    <a:cubicBezTo>
                      <a:pt x="68796" y="3945809"/>
                      <a:pt x="118711" y="3864765"/>
                      <a:pt x="76200" y="3928533"/>
                    </a:cubicBezTo>
                    <a:cubicBezTo>
                      <a:pt x="73378" y="4004733"/>
                      <a:pt x="74637" y="4081194"/>
                      <a:pt x="67733" y="4157133"/>
                    </a:cubicBezTo>
                    <a:cubicBezTo>
                      <a:pt x="61971" y="4220511"/>
                      <a:pt x="52498" y="4191414"/>
                      <a:pt x="33867" y="4233333"/>
                    </a:cubicBezTo>
                    <a:cubicBezTo>
                      <a:pt x="26618" y="4249644"/>
                      <a:pt x="22577" y="4267200"/>
                      <a:pt x="16933" y="4284133"/>
                    </a:cubicBezTo>
                    <a:lnTo>
                      <a:pt x="8467" y="4309533"/>
                    </a:lnTo>
                    <a:cubicBezTo>
                      <a:pt x="11289" y="4340578"/>
                      <a:pt x="7076" y="4373094"/>
                      <a:pt x="16933" y="4402667"/>
                    </a:cubicBezTo>
                    <a:cubicBezTo>
                      <a:pt x="19755" y="4411134"/>
                      <a:pt x="33512" y="4409776"/>
                      <a:pt x="42333" y="4411133"/>
                    </a:cubicBezTo>
                    <a:cubicBezTo>
                      <a:pt x="70366" y="4415446"/>
                      <a:pt x="98778" y="4416778"/>
                      <a:pt x="127000" y="4419600"/>
                    </a:cubicBezTo>
                    <a:cubicBezTo>
                      <a:pt x="135467" y="4425244"/>
                      <a:pt x="146043" y="4428587"/>
                      <a:pt x="152400" y="4436533"/>
                    </a:cubicBezTo>
                    <a:cubicBezTo>
                      <a:pt x="172202" y="4461285"/>
                      <a:pt x="154238" y="4540626"/>
                      <a:pt x="152400" y="4546600"/>
                    </a:cubicBezTo>
                    <a:cubicBezTo>
                      <a:pt x="148879" y="4558044"/>
                      <a:pt x="135467" y="4563533"/>
                      <a:pt x="127000" y="4572000"/>
                    </a:cubicBezTo>
                    <a:cubicBezTo>
                      <a:pt x="129822" y="4583289"/>
                      <a:pt x="132270" y="4594678"/>
                      <a:pt x="135467" y="4605867"/>
                    </a:cubicBezTo>
                    <a:cubicBezTo>
                      <a:pt x="137919" y="4614448"/>
                      <a:pt x="143933" y="4622342"/>
                      <a:pt x="143933" y="4631267"/>
                    </a:cubicBezTo>
                    <a:cubicBezTo>
                      <a:pt x="143933" y="4645657"/>
                      <a:pt x="137833" y="4659405"/>
                      <a:pt x="135467" y="4673600"/>
                    </a:cubicBezTo>
                    <a:cubicBezTo>
                      <a:pt x="124022" y="4742274"/>
                      <a:pt x="146700" y="4726301"/>
                      <a:pt x="101600" y="4741333"/>
                    </a:cubicBezTo>
                    <a:cubicBezTo>
                      <a:pt x="94383" y="4777415"/>
                      <a:pt x="95822" y="4779319"/>
                      <a:pt x="84667" y="4809067"/>
                    </a:cubicBezTo>
                    <a:cubicBezTo>
                      <a:pt x="79331" y="4823297"/>
                      <a:pt x="77463" y="4839725"/>
                      <a:pt x="67733" y="4851400"/>
                    </a:cubicBezTo>
                    <a:cubicBezTo>
                      <a:pt x="62020" y="4858256"/>
                      <a:pt x="50800" y="4857045"/>
                      <a:pt x="42333" y="4859867"/>
                    </a:cubicBezTo>
                    <a:cubicBezTo>
                      <a:pt x="39511" y="4876800"/>
                      <a:pt x="39895" y="4894593"/>
                      <a:pt x="33867" y="4910667"/>
                    </a:cubicBezTo>
                    <a:cubicBezTo>
                      <a:pt x="31064" y="4918141"/>
                      <a:pt x="21920" y="4921367"/>
                      <a:pt x="16933" y="4927600"/>
                    </a:cubicBezTo>
                    <a:cubicBezTo>
                      <a:pt x="10576" y="4935546"/>
                      <a:pt x="5644" y="4944533"/>
                      <a:pt x="0" y="4953000"/>
                    </a:cubicBezTo>
                    <a:cubicBezTo>
                      <a:pt x="19755" y="5012267"/>
                      <a:pt x="0" y="4998155"/>
                      <a:pt x="42333" y="5012267"/>
                    </a:cubicBezTo>
                    <a:cubicBezTo>
                      <a:pt x="47910" y="5028998"/>
                      <a:pt x="52813" y="5051131"/>
                      <a:pt x="67733" y="5063067"/>
                    </a:cubicBezTo>
                    <a:cubicBezTo>
                      <a:pt x="74702" y="5068642"/>
                      <a:pt x="84666" y="5068711"/>
                      <a:pt x="93133" y="5071533"/>
                    </a:cubicBezTo>
                    <a:cubicBezTo>
                      <a:pt x="98778" y="5077178"/>
                      <a:pt x="103681" y="5083677"/>
                      <a:pt x="110067" y="5088467"/>
                    </a:cubicBezTo>
                    <a:cubicBezTo>
                      <a:pt x="126348" y="5100678"/>
                      <a:pt x="160867" y="5122333"/>
                      <a:pt x="160867" y="5122333"/>
                    </a:cubicBezTo>
                    <a:cubicBezTo>
                      <a:pt x="166511" y="5130800"/>
                      <a:pt x="173792" y="5138380"/>
                      <a:pt x="177800" y="5147733"/>
                    </a:cubicBezTo>
                    <a:cubicBezTo>
                      <a:pt x="182384" y="5158429"/>
                      <a:pt x="182923" y="5170454"/>
                      <a:pt x="186267" y="5181600"/>
                    </a:cubicBezTo>
                    <a:cubicBezTo>
                      <a:pt x="191396" y="5198697"/>
                      <a:pt x="197556" y="5215467"/>
                      <a:pt x="203200" y="5232400"/>
                    </a:cubicBezTo>
                    <a:cubicBezTo>
                      <a:pt x="206418" y="5242053"/>
                      <a:pt x="220133" y="5243689"/>
                      <a:pt x="228600" y="5249333"/>
                    </a:cubicBezTo>
                    <a:cubicBezTo>
                      <a:pt x="231422" y="5277555"/>
                      <a:pt x="230689" y="5306363"/>
                      <a:pt x="237067" y="5334000"/>
                    </a:cubicBezTo>
                    <a:cubicBezTo>
                      <a:pt x="239355" y="5343915"/>
                      <a:pt x="251712" y="5349485"/>
                      <a:pt x="254000" y="5359400"/>
                    </a:cubicBezTo>
                    <a:cubicBezTo>
                      <a:pt x="260378" y="5387037"/>
                      <a:pt x="257240" y="5416190"/>
                      <a:pt x="262467" y="5444067"/>
                    </a:cubicBezTo>
                    <a:cubicBezTo>
                      <a:pt x="265756" y="5461611"/>
                      <a:pt x="273756" y="5477934"/>
                      <a:pt x="279400" y="5494867"/>
                    </a:cubicBezTo>
                    <a:lnTo>
                      <a:pt x="296333" y="5545667"/>
                    </a:lnTo>
                    <a:cubicBezTo>
                      <a:pt x="297595" y="5549453"/>
                      <a:pt x="301978" y="5551311"/>
                      <a:pt x="304800" y="5554133"/>
                    </a:cubicBezTo>
                  </a:path>
                </a:pathLst>
              </a:cu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8" name="Freeform 37">
                <a:extLst>
                  <a:ext uri="{FF2B5EF4-FFF2-40B4-BE49-F238E27FC236}">
                    <a16:creationId xmlns:a16="http://schemas.microsoft.com/office/drawing/2014/main" id="{00000000-0008-0000-0200-000026000000}"/>
                  </a:ext>
                </a:extLst>
              </xdr:cNvPr>
              <xdr:cNvSpPr/>
            </xdr:nvSpPr>
            <xdr:spPr>
              <a:xfrm>
                <a:off x="4699000" y="13335000"/>
                <a:ext cx="821267" cy="483643"/>
              </a:xfrm>
              <a:custGeom>
                <a:avLst/>
                <a:gdLst>
                  <a:gd name="connsiteX0" fmla="*/ 821267 w 821267"/>
                  <a:gd name="connsiteY0" fmla="*/ 0 h 483643"/>
                  <a:gd name="connsiteX1" fmla="*/ 812800 w 821267"/>
                  <a:gd name="connsiteY1" fmla="*/ 42333 h 483643"/>
                  <a:gd name="connsiteX2" fmla="*/ 685800 w 821267"/>
                  <a:gd name="connsiteY2" fmla="*/ 67733 h 483643"/>
                  <a:gd name="connsiteX3" fmla="*/ 635000 w 821267"/>
                  <a:gd name="connsiteY3" fmla="*/ 84667 h 483643"/>
                  <a:gd name="connsiteX4" fmla="*/ 584200 w 821267"/>
                  <a:gd name="connsiteY4" fmla="*/ 118533 h 483643"/>
                  <a:gd name="connsiteX5" fmla="*/ 575733 w 821267"/>
                  <a:gd name="connsiteY5" fmla="*/ 160867 h 483643"/>
                  <a:gd name="connsiteX6" fmla="*/ 550333 w 821267"/>
                  <a:gd name="connsiteY6" fmla="*/ 177800 h 483643"/>
                  <a:gd name="connsiteX7" fmla="*/ 482600 w 821267"/>
                  <a:gd name="connsiteY7" fmla="*/ 194733 h 483643"/>
                  <a:gd name="connsiteX8" fmla="*/ 457200 w 821267"/>
                  <a:gd name="connsiteY8" fmla="*/ 203200 h 483643"/>
                  <a:gd name="connsiteX9" fmla="*/ 440267 w 821267"/>
                  <a:gd name="connsiteY9" fmla="*/ 254000 h 483643"/>
                  <a:gd name="connsiteX10" fmla="*/ 431800 w 821267"/>
                  <a:gd name="connsiteY10" fmla="*/ 287867 h 483643"/>
                  <a:gd name="connsiteX11" fmla="*/ 414867 w 821267"/>
                  <a:gd name="connsiteY11" fmla="*/ 313267 h 483643"/>
                  <a:gd name="connsiteX12" fmla="*/ 389467 w 821267"/>
                  <a:gd name="connsiteY12" fmla="*/ 364067 h 483643"/>
                  <a:gd name="connsiteX13" fmla="*/ 338667 w 821267"/>
                  <a:gd name="connsiteY13" fmla="*/ 381000 h 483643"/>
                  <a:gd name="connsiteX14" fmla="*/ 313267 w 821267"/>
                  <a:gd name="connsiteY14" fmla="*/ 389467 h 483643"/>
                  <a:gd name="connsiteX15" fmla="*/ 211667 w 821267"/>
                  <a:gd name="connsiteY15" fmla="*/ 381000 h 483643"/>
                  <a:gd name="connsiteX16" fmla="*/ 177800 w 821267"/>
                  <a:gd name="connsiteY16" fmla="*/ 338667 h 483643"/>
                  <a:gd name="connsiteX17" fmla="*/ 143933 w 821267"/>
                  <a:gd name="connsiteY17" fmla="*/ 304800 h 483643"/>
                  <a:gd name="connsiteX18" fmla="*/ 76200 w 821267"/>
                  <a:gd name="connsiteY18" fmla="*/ 313267 h 483643"/>
                  <a:gd name="connsiteX19" fmla="*/ 42333 w 821267"/>
                  <a:gd name="connsiteY19" fmla="*/ 397933 h 483643"/>
                  <a:gd name="connsiteX20" fmla="*/ 25400 w 821267"/>
                  <a:gd name="connsiteY20" fmla="*/ 414867 h 483643"/>
                  <a:gd name="connsiteX21" fmla="*/ 8467 w 821267"/>
                  <a:gd name="connsiteY21" fmla="*/ 482600 h 483643"/>
                  <a:gd name="connsiteX22" fmla="*/ 0 w 821267"/>
                  <a:gd name="connsiteY22" fmla="*/ 482600 h 4836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821267" h="483643">
                    <a:moveTo>
                      <a:pt x="821267" y="0"/>
                    </a:moveTo>
                    <a:cubicBezTo>
                      <a:pt x="818445" y="14111"/>
                      <a:pt x="818469" y="29106"/>
                      <a:pt x="812800" y="42333"/>
                    </a:cubicBezTo>
                    <a:cubicBezTo>
                      <a:pt x="795228" y="83335"/>
                      <a:pt x="686833" y="67654"/>
                      <a:pt x="685800" y="67733"/>
                    </a:cubicBezTo>
                    <a:cubicBezTo>
                      <a:pt x="668867" y="73378"/>
                      <a:pt x="649852" y="74766"/>
                      <a:pt x="635000" y="84667"/>
                    </a:cubicBezTo>
                    <a:lnTo>
                      <a:pt x="584200" y="118533"/>
                    </a:lnTo>
                    <a:cubicBezTo>
                      <a:pt x="581378" y="132644"/>
                      <a:pt x="582873" y="148372"/>
                      <a:pt x="575733" y="160867"/>
                    </a:cubicBezTo>
                    <a:cubicBezTo>
                      <a:pt x="570684" y="169702"/>
                      <a:pt x="559434" y="173249"/>
                      <a:pt x="550333" y="177800"/>
                    </a:cubicBezTo>
                    <a:cubicBezTo>
                      <a:pt x="530976" y="187479"/>
                      <a:pt x="501928" y="189901"/>
                      <a:pt x="482600" y="194733"/>
                    </a:cubicBezTo>
                    <a:cubicBezTo>
                      <a:pt x="473942" y="196898"/>
                      <a:pt x="465667" y="200378"/>
                      <a:pt x="457200" y="203200"/>
                    </a:cubicBezTo>
                    <a:lnTo>
                      <a:pt x="440267" y="254000"/>
                    </a:lnTo>
                    <a:cubicBezTo>
                      <a:pt x="436587" y="265039"/>
                      <a:pt x="436384" y="277171"/>
                      <a:pt x="431800" y="287867"/>
                    </a:cubicBezTo>
                    <a:cubicBezTo>
                      <a:pt x="427792" y="297220"/>
                      <a:pt x="419418" y="304166"/>
                      <a:pt x="414867" y="313267"/>
                    </a:cubicBezTo>
                    <a:cubicBezTo>
                      <a:pt x="406899" y="329202"/>
                      <a:pt x="407112" y="353039"/>
                      <a:pt x="389467" y="364067"/>
                    </a:cubicBezTo>
                    <a:cubicBezTo>
                      <a:pt x="374331" y="373527"/>
                      <a:pt x="355600" y="375356"/>
                      <a:pt x="338667" y="381000"/>
                    </a:cubicBezTo>
                    <a:lnTo>
                      <a:pt x="313267" y="389467"/>
                    </a:lnTo>
                    <a:cubicBezTo>
                      <a:pt x="279400" y="386645"/>
                      <a:pt x="244897" y="388121"/>
                      <a:pt x="211667" y="381000"/>
                    </a:cubicBezTo>
                    <a:cubicBezTo>
                      <a:pt x="201577" y="378838"/>
                      <a:pt x="181264" y="342708"/>
                      <a:pt x="177800" y="338667"/>
                    </a:cubicBezTo>
                    <a:cubicBezTo>
                      <a:pt x="167410" y="326545"/>
                      <a:pt x="143933" y="304800"/>
                      <a:pt x="143933" y="304800"/>
                    </a:cubicBezTo>
                    <a:cubicBezTo>
                      <a:pt x="121355" y="307622"/>
                      <a:pt x="96914" y="303852"/>
                      <a:pt x="76200" y="313267"/>
                    </a:cubicBezTo>
                    <a:cubicBezTo>
                      <a:pt x="41322" y="329121"/>
                      <a:pt x="52120" y="371835"/>
                      <a:pt x="42333" y="397933"/>
                    </a:cubicBezTo>
                    <a:cubicBezTo>
                      <a:pt x="39530" y="405407"/>
                      <a:pt x="31044" y="409222"/>
                      <a:pt x="25400" y="414867"/>
                    </a:cubicBezTo>
                    <a:cubicBezTo>
                      <a:pt x="24180" y="420969"/>
                      <a:pt x="15904" y="471445"/>
                      <a:pt x="8467" y="482600"/>
                    </a:cubicBezTo>
                    <a:cubicBezTo>
                      <a:pt x="6901" y="484948"/>
                      <a:pt x="2822" y="482600"/>
                      <a:pt x="0" y="482600"/>
                    </a:cubicBezTo>
                  </a:path>
                </a:pathLst>
              </a:cu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30" name="TextBox 21">
              <a:extLst>
                <a:ext uri="{FF2B5EF4-FFF2-40B4-BE49-F238E27FC236}">
                  <a16:creationId xmlns:a16="http://schemas.microsoft.com/office/drawing/2014/main" id="{00000000-0008-0000-0200-00001E000000}"/>
                </a:ext>
              </a:extLst>
            </xdr:cNvPr>
            <xdr:cNvSpPr txBox="1"/>
          </xdr:nvSpPr>
          <xdr:spPr>
            <a:xfrm>
              <a:off x="3217333" y="10090573"/>
              <a:ext cx="1752600" cy="31341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b="1" u="none"/>
                <a:t>Western WA</a:t>
              </a:r>
            </a:p>
          </xdr:txBody>
        </xdr:sp>
        <xdr:sp macro="" textlink="">
          <xdr:nvSpPr>
            <xdr:cNvPr id="31" name="TextBox 21">
              <a:extLst>
                <a:ext uri="{FF2B5EF4-FFF2-40B4-BE49-F238E27FC236}">
                  <a16:creationId xmlns:a16="http://schemas.microsoft.com/office/drawing/2014/main" id="{00000000-0008-0000-0200-00001F000000}"/>
                </a:ext>
              </a:extLst>
            </xdr:cNvPr>
            <xdr:cNvSpPr txBox="1"/>
          </xdr:nvSpPr>
          <xdr:spPr>
            <a:xfrm>
              <a:off x="5350934" y="8261773"/>
              <a:ext cx="1058334" cy="31341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b="1" u="none"/>
                <a:t>Alpine</a:t>
              </a:r>
            </a:p>
          </xdr:txBody>
        </xdr:sp>
        <xdr:sp macro="" textlink="">
          <xdr:nvSpPr>
            <xdr:cNvPr id="32" name="TextBox 21">
              <a:extLst>
                <a:ext uri="{FF2B5EF4-FFF2-40B4-BE49-F238E27FC236}">
                  <a16:creationId xmlns:a16="http://schemas.microsoft.com/office/drawing/2014/main" id="{00000000-0008-0000-0200-000020000000}"/>
                </a:ext>
              </a:extLst>
            </xdr:cNvPr>
            <xdr:cNvSpPr txBox="1"/>
          </xdr:nvSpPr>
          <xdr:spPr>
            <a:xfrm>
              <a:off x="8094133" y="8676639"/>
              <a:ext cx="1752600" cy="31341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b="1" u="none"/>
                <a:t>Doug-fir/</a:t>
              </a:r>
              <a:r>
                <a:rPr lang="en-US" sz="2000" b="1" u="none" baseline="0"/>
                <a:t> PP</a:t>
              </a:r>
              <a:endParaRPr lang="en-US" sz="2000" b="1" u="none"/>
            </a:p>
          </xdr:txBody>
        </xdr:sp>
        <xdr:sp macro="" textlink="">
          <xdr:nvSpPr>
            <xdr:cNvPr id="33" name="Freeform 32">
              <a:extLst>
                <a:ext uri="{FF2B5EF4-FFF2-40B4-BE49-F238E27FC236}">
                  <a16:creationId xmlns:a16="http://schemas.microsoft.com/office/drawing/2014/main" id="{00000000-0008-0000-0200-000021000000}"/>
                </a:ext>
              </a:extLst>
            </xdr:cNvPr>
            <xdr:cNvSpPr/>
          </xdr:nvSpPr>
          <xdr:spPr>
            <a:xfrm>
              <a:off x="2301834" y="9457267"/>
              <a:ext cx="669966" cy="534167"/>
            </a:xfrm>
            <a:custGeom>
              <a:avLst/>
              <a:gdLst>
                <a:gd name="connsiteX0" fmla="*/ 288966 w 669966"/>
                <a:gd name="connsiteY0" fmla="*/ 42333 h 534167"/>
                <a:gd name="connsiteX1" fmla="*/ 195833 w 669966"/>
                <a:gd name="connsiteY1" fmla="*/ 8466 h 534167"/>
                <a:gd name="connsiteX2" fmla="*/ 161966 w 669966"/>
                <a:gd name="connsiteY2" fmla="*/ 0 h 534167"/>
                <a:gd name="connsiteX3" fmla="*/ 26499 w 669966"/>
                <a:gd name="connsiteY3" fmla="*/ 8466 h 534167"/>
                <a:gd name="connsiteX4" fmla="*/ 1099 w 669966"/>
                <a:gd name="connsiteY4" fmla="*/ 16933 h 534167"/>
                <a:gd name="connsiteX5" fmla="*/ 9566 w 669966"/>
                <a:gd name="connsiteY5" fmla="*/ 50800 h 534167"/>
                <a:gd name="connsiteX6" fmla="*/ 34966 w 669966"/>
                <a:gd name="connsiteY6" fmla="*/ 101600 h 534167"/>
                <a:gd name="connsiteX7" fmla="*/ 85766 w 669966"/>
                <a:gd name="connsiteY7" fmla="*/ 143933 h 534167"/>
                <a:gd name="connsiteX8" fmla="*/ 128099 w 669966"/>
                <a:gd name="connsiteY8" fmla="*/ 186266 h 534167"/>
                <a:gd name="connsiteX9" fmla="*/ 145033 w 669966"/>
                <a:gd name="connsiteY9" fmla="*/ 211666 h 534167"/>
                <a:gd name="connsiteX10" fmla="*/ 153499 w 669966"/>
                <a:gd name="connsiteY10" fmla="*/ 237066 h 534167"/>
                <a:gd name="connsiteX11" fmla="*/ 170433 w 669966"/>
                <a:gd name="connsiteY11" fmla="*/ 254000 h 534167"/>
                <a:gd name="connsiteX12" fmla="*/ 178899 w 669966"/>
                <a:gd name="connsiteY12" fmla="*/ 347133 h 534167"/>
                <a:gd name="connsiteX13" fmla="*/ 204299 w 669966"/>
                <a:gd name="connsiteY13" fmla="*/ 397933 h 534167"/>
                <a:gd name="connsiteX14" fmla="*/ 365166 w 669966"/>
                <a:gd name="connsiteY14" fmla="*/ 423333 h 534167"/>
                <a:gd name="connsiteX15" fmla="*/ 441366 w 669966"/>
                <a:gd name="connsiteY15" fmla="*/ 465666 h 534167"/>
                <a:gd name="connsiteX16" fmla="*/ 475233 w 669966"/>
                <a:gd name="connsiteY16" fmla="*/ 499533 h 534167"/>
                <a:gd name="connsiteX17" fmla="*/ 517566 w 669966"/>
                <a:gd name="connsiteY17" fmla="*/ 533400 h 534167"/>
                <a:gd name="connsiteX18" fmla="*/ 585299 w 669966"/>
                <a:gd name="connsiteY18" fmla="*/ 524933 h 534167"/>
                <a:gd name="connsiteX19" fmla="*/ 593766 w 669966"/>
                <a:gd name="connsiteY19" fmla="*/ 457200 h 534167"/>
                <a:gd name="connsiteX20" fmla="*/ 610699 w 669966"/>
                <a:gd name="connsiteY20" fmla="*/ 440266 h 534167"/>
                <a:gd name="connsiteX21" fmla="*/ 669966 w 669966"/>
                <a:gd name="connsiteY21" fmla="*/ 423333 h 534167"/>
                <a:gd name="connsiteX22" fmla="*/ 661499 w 669966"/>
                <a:gd name="connsiteY22" fmla="*/ 355600 h 534167"/>
                <a:gd name="connsiteX23" fmla="*/ 653033 w 669966"/>
                <a:gd name="connsiteY23" fmla="*/ 330200 h 534167"/>
                <a:gd name="connsiteX24" fmla="*/ 602233 w 669966"/>
                <a:gd name="connsiteY24" fmla="*/ 313266 h 534167"/>
                <a:gd name="connsiteX25" fmla="*/ 585299 w 669966"/>
                <a:gd name="connsiteY25" fmla="*/ 296333 h 534167"/>
                <a:gd name="connsiteX26" fmla="*/ 576833 w 669966"/>
                <a:gd name="connsiteY26" fmla="*/ 211666 h 534167"/>
                <a:gd name="connsiteX27" fmla="*/ 534499 w 669966"/>
                <a:gd name="connsiteY27" fmla="*/ 220133 h 534167"/>
                <a:gd name="connsiteX28" fmla="*/ 509099 w 669966"/>
                <a:gd name="connsiteY28" fmla="*/ 237066 h 534167"/>
                <a:gd name="connsiteX29" fmla="*/ 441366 w 669966"/>
                <a:gd name="connsiteY29" fmla="*/ 220133 h 534167"/>
                <a:gd name="connsiteX30" fmla="*/ 407499 w 669966"/>
                <a:gd name="connsiteY30" fmla="*/ 101600 h 534167"/>
                <a:gd name="connsiteX31" fmla="*/ 382099 w 669966"/>
                <a:gd name="connsiteY31" fmla="*/ 93133 h 534167"/>
                <a:gd name="connsiteX32" fmla="*/ 331299 w 669966"/>
                <a:gd name="connsiteY32" fmla="*/ 67733 h 534167"/>
                <a:gd name="connsiteX33" fmla="*/ 288966 w 669966"/>
                <a:gd name="connsiteY33" fmla="*/ 42333 h 5341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69966" h="534167">
                  <a:moveTo>
                    <a:pt x="288966" y="42333"/>
                  </a:moveTo>
                  <a:cubicBezTo>
                    <a:pt x="266389" y="32455"/>
                    <a:pt x="261051" y="30206"/>
                    <a:pt x="195833" y="8466"/>
                  </a:cubicBezTo>
                  <a:cubicBezTo>
                    <a:pt x="184794" y="4786"/>
                    <a:pt x="173255" y="2822"/>
                    <a:pt x="161966" y="0"/>
                  </a:cubicBezTo>
                  <a:cubicBezTo>
                    <a:pt x="116810" y="2822"/>
                    <a:pt x="71494" y="3730"/>
                    <a:pt x="26499" y="8466"/>
                  </a:cubicBezTo>
                  <a:cubicBezTo>
                    <a:pt x="17623" y="9400"/>
                    <a:pt x="4413" y="8647"/>
                    <a:pt x="1099" y="16933"/>
                  </a:cubicBezTo>
                  <a:cubicBezTo>
                    <a:pt x="-3223" y="27737"/>
                    <a:pt x="6369" y="39611"/>
                    <a:pt x="9566" y="50800"/>
                  </a:cubicBezTo>
                  <a:cubicBezTo>
                    <a:pt x="15075" y="70080"/>
                    <a:pt x="20124" y="86758"/>
                    <a:pt x="34966" y="101600"/>
                  </a:cubicBezTo>
                  <a:cubicBezTo>
                    <a:pt x="101566" y="168200"/>
                    <a:pt x="16414" y="60710"/>
                    <a:pt x="85766" y="143933"/>
                  </a:cubicBezTo>
                  <a:cubicBezTo>
                    <a:pt x="121043" y="186266"/>
                    <a:pt x="81532" y="155222"/>
                    <a:pt x="128099" y="186266"/>
                  </a:cubicBezTo>
                  <a:cubicBezTo>
                    <a:pt x="133744" y="194733"/>
                    <a:pt x="140482" y="202564"/>
                    <a:pt x="145033" y="211666"/>
                  </a:cubicBezTo>
                  <a:cubicBezTo>
                    <a:pt x="149024" y="219648"/>
                    <a:pt x="148907" y="229413"/>
                    <a:pt x="153499" y="237066"/>
                  </a:cubicBezTo>
                  <a:cubicBezTo>
                    <a:pt x="157606" y="243911"/>
                    <a:pt x="164788" y="248355"/>
                    <a:pt x="170433" y="254000"/>
                  </a:cubicBezTo>
                  <a:cubicBezTo>
                    <a:pt x="173255" y="285044"/>
                    <a:pt x="174491" y="316274"/>
                    <a:pt x="178899" y="347133"/>
                  </a:cubicBezTo>
                  <a:cubicBezTo>
                    <a:pt x="180617" y="359163"/>
                    <a:pt x="193779" y="391358"/>
                    <a:pt x="204299" y="397933"/>
                  </a:cubicBezTo>
                  <a:cubicBezTo>
                    <a:pt x="244396" y="422993"/>
                    <a:pt x="331335" y="420731"/>
                    <a:pt x="365166" y="423333"/>
                  </a:cubicBezTo>
                  <a:cubicBezTo>
                    <a:pt x="409873" y="438236"/>
                    <a:pt x="383140" y="426850"/>
                    <a:pt x="441366" y="465666"/>
                  </a:cubicBezTo>
                  <a:cubicBezTo>
                    <a:pt x="454650" y="474522"/>
                    <a:pt x="461949" y="490677"/>
                    <a:pt x="475233" y="499533"/>
                  </a:cubicBezTo>
                  <a:cubicBezTo>
                    <a:pt x="507275" y="520894"/>
                    <a:pt x="493438" y="509271"/>
                    <a:pt x="517566" y="533400"/>
                  </a:cubicBezTo>
                  <a:cubicBezTo>
                    <a:pt x="540144" y="530578"/>
                    <a:pt x="569210" y="541022"/>
                    <a:pt x="585299" y="524933"/>
                  </a:cubicBezTo>
                  <a:cubicBezTo>
                    <a:pt x="601388" y="508844"/>
                    <a:pt x="587228" y="478994"/>
                    <a:pt x="593766" y="457200"/>
                  </a:cubicBezTo>
                  <a:cubicBezTo>
                    <a:pt x="596060" y="449554"/>
                    <a:pt x="603854" y="444373"/>
                    <a:pt x="610699" y="440266"/>
                  </a:cubicBezTo>
                  <a:cubicBezTo>
                    <a:pt x="619372" y="435062"/>
                    <a:pt x="663645" y="424913"/>
                    <a:pt x="669966" y="423333"/>
                  </a:cubicBezTo>
                  <a:cubicBezTo>
                    <a:pt x="667144" y="400755"/>
                    <a:pt x="665569" y="377986"/>
                    <a:pt x="661499" y="355600"/>
                  </a:cubicBezTo>
                  <a:cubicBezTo>
                    <a:pt x="659903" y="346819"/>
                    <a:pt x="660295" y="335387"/>
                    <a:pt x="653033" y="330200"/>
                  </a:cubicBezTo>
                  <a:cubicBezTo>
                    <a:pt x="638509" y="319825"/>
                    <a:pt x="602233" y="313266"/>
                    <a:pt x="602233" y="313266"/>
                  </a:cubicBezTo>
                  <a:cubicBezTo>
                    <a:pt x="596588" y="307622"/>
                    <a:pt x="587235" y="304077"/>
                    <a:pt x="585299" y="296333"/>
                  </a:cubicBezTo>
                  <a:cubicBezTo>
                    <a:pt x="578420" y="268817"/>
                    <a:pt x="592566" y="235266"/>
                    <a:pt x="576833" y="211666"/>
                  </a:cubicBezTo>
                  <a:cubicBezTo>
                    <a:pt x="568850" y="199692"/>
                    <a:pt x="548610" y="217311"/>
                    <a:pt x="534499" y="220133"/>
                  </a:cubicBezTo>
                  <a:cubicBezTo>
                    <a:pt x="526032" y="225777"/>
                    <a:pt x="519196" y="235804"/>
                    <a:pt x="509099" y="237066"/>
                  </a:cubicBezTo>
                  <a:cubicBezTo>
                    <a:pt x="494236" y="238924"/>
                    <a:pt x="457954" y="225663"/>
                    <a:pt x="441366" y="220133"/>
                  </a:cubicBezTo>
                  <a:cubicBezTo>
                    <a:pt x="436249" y="189431"/>
                    <a:pt x="445659" y="124496"/>
                    <a:pt x="407499" y="101600"/>
                  </a:cubicBezTo>
                  <a:cubicBezTo>
                    <a:pt x="399846" y="97008"/>
                    <a:pt x="390081" y="97124"/>
                    <a:pt x="382099" y="93133"/>
                  </a:cubicBezTo>
                  <a:cubicBezTo>
                    <a:pt x="292189" y="48178"/>
                    <a:pt x="416419" y="99653"/>
                    <a:pt x="331299" y="67733"/>
                  </a:cubicBezTo>
                  <a:cubicBezTo>
                    <a:pt x="317069" y="62397"/>
                    <a:pt x="311543" y="52211"/>
                    <a:pt x="288966" y="42333"/>
                  </a:cubicBezTo>
                  <a:close/>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 name="Straight Connector 33">
              <a:extLst>
                <a:ext uri="{FF2B5EF4-FFF2-40B4-BE49-F238E27FC236}">
                  <a16:creationId xmlns:a16="http://schemas.microsoft.com/office/drawing/2014/main" id="{00000000-0008-0000-0200-000022000000}"/>
                </a:ext>
              </a:extLst>
            </xdr:cNvPr>
            <xdr:cNvCxnSpPr/>
          </xdr:nvCxnSpPr>
          <xdr:spPr>
            <a:xfrm flipH="1">
              <a:off x="2692400" y="8602133"/>
              <a:ext cx="3005667" cy="111760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480060</xdr:colOff>
      <xdr:row>55</xdr:row>
      <xdr:rowOff>99060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0"/>
          <a:ext cx="9014460" cy="10576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References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Agee, J.K.  1993.  Fire ecology of Pacific Northwest forests.  Island Press, Wash. D.C.</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Camp, A., Oliver, C. Hessburg, P. Everett, R. 1996.  Predicting late-successional fire refugia pre-dating European settlement in the Wenatchee Mountains.  USDA PNW, Wenatchee For. Sci. Lab., Univ. of Washington, Seattle.  Elsevier Sci B. V. For. Ecol. And Management 95(1997) 63-77.</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Dickman, A., and Cook, S.  1989.  Fire and fungus in a mountain hemlock forest.  Can. J. Bot. 67:2005-16.</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Edmonds, R.L.  Thomas, T.B., and Maybury, K.P.  1993.  Tree population dynamics, growth, and mortality in old-growth forests in the western Olympic Mountains, Washington.  Can. J. For. Res. 23:512-519.</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Edmonds, R.L.  Thomas, T.B., and Maybury, K.P.  1993.  Tree population dynamics, growth, and mortality in old-growth forests in the western Olympic Mountains, Washington.  Can. J. For. Res. 23:512-519.</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Fahnestock, G.R., Agee, J.K.  1983.  Biomass consumption and smoke production by prehistoric and modern forest fires in western Washington.  J. For. 81:653-57.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Fox, M.J.  2001.  A new look at the quantities and volumes of instream wood in forested basins within Washington State.  Master of Science thesis.  In Press.  College of Forest Resources, University of Washington.  </a:t>
          </a: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Fox, M.J. and Bolton, S.M. 2007. A Regional and Geomorphic Reference for Quantities and Volumes of Instream Wood in Unmanaged Forested Basins of the Pacific Northwest. North American Journal of Fisheries Management. 27:342–359.</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Fox, M.J. Unpublished data on</a:t>
          </a:r>
          <a:r>
            <a:rPr lang="en-US" sz="1100" baseline="0">
              <a:solidFill>
                <a:schemeClr val="dk1"/>
              </a:solidFill>
              <a:effectLst/>
              <a:latin typeface="+mn-lt"/>
              <a:ea typeface="+mn-ea"/>
              <a:cs typeface="+mn-cs"/>
            </a:rPr>
            <a:t> log taper. Muckleshoot Indian Tribe Fisheries. Auburn, WA. martin.fox@muckleshoot.nsn.us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Franklin, J.F., and Dyrness, C.T.  1973.  Natural vegetation of Oregon and Washington.  USDA Forest Service.  Gen. Tech.. Rep. PNW-8.</a:t>
          </a:r>
        </a:p>
        <a:p>
          <a:r>
            <a:rPr lang="en-US" sz="1100">
              <a:solidFill>
                <a:schemeClr val="dk1"/>
              </a:solidFill>
              <a:effectLst/>
              <a:latin typeface="+mn-lt"/>
              <a:ea typeface="+mn-ea"/>
              <a:cs typeface="+mn-cs"/>
            </a:rPr>
            <a:t>Harrod, R.  2000.  Ecologist with the Wenatchee National Forest Service, Wenatchee, WA.  Personal Communication.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Henderson, J.A., Lesher, R.D., Peter, D.H., and Shaw, D.C.  1992.  Field guide to the forested plant associations of the Mt. Baker-Snoqualmie National Forest.  USDA Forest Service, Pacific NW Region.  Tech paper R6 ECOL TP 028-91.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Henderson, J.  1996.  Unpublished data regarding tree height vs. age for two common plant association groups.  USDA For. Serv., Pacific NW Region, Mount Lake Terrace, WA.</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Hershey, K.  1995.  Characteristics of forests at spotted owl nest sites in the Pacific Northwest.  M.S. thesis, Oregon State University, Corvallis.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Holstine, C.  1992.  An historical overview of the Wenatchee National Forest, Washington.  Rep. 100-80.  Archaeological and historical Services.  Eastern Washington University, Cheney.</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Larsen, H., 2016, Simple Taper:  Taper equations for the field forester, Preceedings of the 20th Central Hardwood Forest Conference, 14p.</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McHenry, M.L., Shott, E., Conrad, R.H., and Grette, G.B.  1998.  Changes in the quantity and characteristics of LWD in streams of the Olympic Peninsula, Washington, USA (1982-1993).  Can. J. of Fish and Aq. Sci. Vol 55, no. 6 pp 1395-1407.</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Rafferty, M. 2017. Computational Design Tool for Evaluating the Stability of Large Wood Structures. Technical Note TN-103.2. Fort Collins, CO: U.S. Department of Agriculture, Forest Service, National Stream &amp; Aquatic Ecology Center. 27 p</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Rot, B.W., Naiman R.J., and Bilby, R.E.  2000.  Stream channel configuration, landform, and riparian forest structure in the Cascade Mountains, Washington.  Can. J. Fish. Aquatic Sci.: 57: 699-707.</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Spies, T.A. Franklin, J.F.  1991.  The structure of natural young, mature, and old-growth Douglas fir forests in Oregon and Washington.  In Wildlife and Vegetation of Unmanaged Douglas fir Forests.  Technical coordinators: L.F. Ruggiero, K.B. Aubrey, A.B. Carey, and M.H. Huff.  USDA For. Serv. Gen Tech. Rep. PNW-GTR-285  pp 91-109.</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Tappeiner, J.C., Huffman, D. Marshall, D., Spies, T.A., and Bailey, J.D. 1997.  Density, ages, and growth rates in old-growth and young-growth forests in coastal Oregon.  Paper 3166 of the Forest Research Laboratory, Oregon State University, Corvallis.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Western Wood Products Association.  1995.  Ponderosa pine Species Facts. Website:</a:t>
          </a:r>
          <a:br>
            <a:rPr lang="en-US" sz="1100">
              <a:solidFill>
                <a:schemeClr val="dk1"/>
              </a:solidFill>
              <a:effectLst/>
              <a:latin typeface="+mn-lt"/>
              <a:ea typeface="+mn-ea"/>
              <a:cs typeface="+mn-cs"/>
            </a:rPr>
          </a:br>
          <a:r>
            <a:rPr lang="en-US" sz="1100" u="none" strike="noStrike">
              <a:solidFill>
                <a:schemeClr val="dk1"/>
              </a:solidFill>
              <a:effectLst/>
              <a:latin typeface="+mn-lt"/>
              <a:ea typeface="+mn-ea"/>
              <a:cs typeface="+mn-cs"/>
              <a:hlinkClick xmlns:r="http://schemas.openxmlformats.org/officeDocument/2006/relationships" r:id=""/>
            </a:rPr>
            <a:t>www.wwpa.org/ppine.htm</a:t>
          </a:r>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Zobel, D.B., McKee, A., Hawk, G.M., and Dyrness, C.T.  1976.  Relationships of environment to composition, structure, and diversity of forest communities of the central western Cascades of Oregon.  Ecol. Monogr. 46:135-56.</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4"/>
  <sheetViews>
    <sheetView workbookViewId="0">
      <selection activeCell="B14" sqref="B14"/>
    </sheetView>
  </sheetViews>
  <sheetFormatPr defaultRowHeight="15" x14ac:dyDescent="0.25"/>
  <sheetData>
    <row r="1" spans="1:16" ht="27.75" customHeight="1" x14ac:dyDescent="0.25">
      <c r="A1" s="93" t="s">
        <v>86</v>
      </c>
      <c r="B1" s="94"/>
      <c r="C1" s="94"/>
      <c r="D1" s="94"/>
      <c r="E1" s="94"/>
      <c r="F1" s="94"/>
      <c r="G1" s="94"/>
      <c r="H1" s="94"/>
      <c r="I1" s="94"/>
      <c r="J1" s="94"/>
      <c r="K1" s="94"/>
      <c r="L1" s="94"/>
      <c r="M1" s="94"/>
      <c r="N1" s="94"/>
      <c r="O1" s="94"/>
      <c r="P1" s="94"/>
    </row>
    <row r="2" spans="1:16" ht="15.75" x14ac:dyDescent="0.25">
      <c r="A2" s="15" t="s">
        <v>50</v>
      </c>
    </row>
    <row r="3" spans="1:16" x14ac:dyDescent="0.25">
      <c r="A3" s="2" t="s">
        <v>143</v>
      </c>
    </row>
    <row r="4" spans="1:16" x14ac:dyDescent="0.25">
      <c r="A4" s="2"/>
    </row>
    <row r="5" spans="1:16" x14ac:dyDescent="0.25">
      <c r="A5" s="80" t="s">
        <v>141</v>
      </c>
      <c r="B5" s="10"/>
      <c r="C5" s="10"/>
      <c r="D5" s="10"/>
      <c r="E5" s="10"/>
      <c r="F5" s="10"/>
      <c r="G5" s="10"/>
      <c r="H5" s="10"/>
      <c r="I5" s="10"/>
      <c r="J5" s="10"/>
      <c r="K5" s="10"/>
      <c r="L5" s="10"/>
      <c r="M5" s="10"/>
      <c r="N5" s="10"/>
      <c r="O5" s="10"/>
      <c r="P5" s="10"/>
    </row>
    <row r="6" spans="1:16" x14ac:dyDescent="0.25">
      <c r="A6" s="10"/>
      <c r="B6" s="10" t="s">
        <v>101</v>
      </c>
      <c r="C6" s="10"/>
      <c r="D6" s="10"/>
      <c r="E6" s="10"/>
      <c r="F6" s="10"/>
      <c r="G6" s="10"/>
      <c r="H6" s="10"/>
      <c r="I6" s="10"/>
      <c r="J6" s="10"/>
      <c r="K6" s="10"/>
      <c r="L6" s="10"/>
      <c r="M6" s="10"/>
      <c r="N6" s="10"/>
      <c r="O6" s="10"/>
      <c r="P6" s="10"/>
    </row>
    <row r="7" spans="1:16" x14ac:dyDescent="0.25">
      <c r="A7" s="10"/>
      <c r="B7" s="10" t="s">
        <v>102</v>
      </c>
      <c r="C7" s="10"/>
      <c r="D7" s="10"/>
      <c r="E7" s="10"/>
      <c r="F7" s="10"/>
      <c r="G7" s="10"/>
      <c r="H7" s="10"/>
      <c r="I7" s="10"/>
      <c r="J7" s="10"/>
      <c r="K7" s="10"/>
      <c r="L7" s="10"/>
      <c r="M7" s="10"/>
      <c r="N7" s="10"/>
      <c r="O7" s="10"/>
      <c r="P7" s="10"/>
    </row>
    <row r="8" spans="1:16" x14ac:dyDescent="0.25">
      <c r="A8" s="10"/>
      <c r="B8" s="10"/>
      <c r="C8" s="10"/>
      <c r="D8" s="10"/>
      <c r="E8" s="10"/>
      <c r="F8" s="10"/>
      <c r="G8" s="10"/>
      <c r="H8" s="10"/>
      <c r="I8" s="10"/>
      <c r="J8" s="10"/>
      <c r="K8" s="10"/>
      <c r="L8" s="10"/>
      <c r="M8" s="10"/>
      <c r="N8" s="10"/>
      <c r="O8" s="10"/>
      <c r="P8" s="10"/>
    </row>
    <row r="9" spans="1:16" x14ac:dyDescent="0.25">
      <c r="A9" s="81" t="s">
        <v>100</v>
      </c>
      <c r="B9" s="11"/>
      <c r="C9" s="11"/>
      <c r="D9" s="11"/>
      <c r="E9" s="11"/>
      <c r="F9" s="11"/>
      <c r="G9" s="11"/>
      <c r="H9" s="11"/>
      <c r="I9" s="11"/>
      <c r="J9" s="11"/>
      <c r="K9" s="11"/>
      <c r="L9" s="11"/>
      <c r="M9" s="11"/>
      <c r="N9" s="11"/>
      <c r="O9" s="11"/>
      <c r="P9" s="11"/>
    </row>
    <row r="10" spans="1:16" x14ac:dyDescent="0.25">
      <c r="A10" s="81"/>
      <c r="B10" s="11"/>
      <c r="C10" s="11"/>
      <c r="D10" s="11"/>
      <c r="E10" s="11"/>
      <c r="F10" s="11"/>
      <c r="G10" s="11"/>
      <c r="H10" s="11"/>
      <c r="I10" s="11"/>
      <c r="J10" s="11"/>
      <c r="K10" s="11"/>
      <c r="L10" s="11"/>
      <c r="M10" s="11"/>
      <c r="N10" s="11"/>
      <c r="O10" s="11"/>
      <c r="P10" s="11"/>
    </row>
    <row r="11" spans="1:16" x14ac:dyDescent="0.25">
      <c r="A11" s="82" t="s">
        <v>152</v>
      </c>
      <c r="B11" s="9"/>
      <c r="C11" s="9"/>
      <c r="D11" s="9"/>
      <c r="E11" s="9"/>
      <c r="F11" s="9"/>
      <c r="G11" s="9"/>
      <c r="H11" s="9"/>
      <c r="I11" s="9"/>
      <c r="J11" s="9"/>
      <c r="K11" s="9"/>
      <c r="L11" s="9"/>
      <c r="M11" s="9"/>
      <c r="N11" s="9"/>
      <c r="O11" s="9"/>
      <c r="P11" s="9"/>
    </row>
    <row r="12" spans="1:16" x14ac:dyDescent="0.25">
      <c r="A12" s="9"/>
      <c r="B12" s="9"/>
      <c r="C12" s="9"/>
      <c r="D12" s="9"/>
      <c r="E12" s="9"/>
      <c r="F12" s="9"/>
      <c r="G12" s="9"/>
      <c r="H12" s="9"/>
      <c r="I12" s="9"/>
      <c r="J12" s="9"/>
      <c r="K12" s="9"/>
      <c r="L12" s="9"/>
      <c r="M12" s="9"/>
      <c r="N12" s="9"/>
      <c r="O12" s="9"/>
      <c r="P12" s="9"/>
    </row>
    <row r="13" spans="1:16" x14ac:dyDescent="0.25">
      <c r="A13" s="83" t="s">
        <v>142</v>
      </c>
      <c r="B13" s="13"/>
      <c r="C13" s="13"/>
      <c r="D13" s="13"/>
      <c r="E13" s="13"/>
      <c r="F13" s="84" t="s">
        <v>144</v>
      </c>
      <c r="G13" s="14"/>
      <c r="H13" s="14"/>
      <c r="I13" s="14"/>
      <c r="J13" s="14"/>
      <c r="K13" s="14"/>
      <c r="L13" s="14"/>
      <c r="M13" s="14"/>
      <c r="N13" s="14"/>
      <c r="O13" s="14"/>
      <c r="P13" s="14"/>
    </row>
    <row r="14" spans="1:16" x14ac:dyDescent="0.25">
      <c r="A14" s="13"/>
      <c r="B14" s="13"/>
      <c r="C14" s="13"/>
      <c r="D14" s="13"/>
      <c r="E14" s="13"/>
      <c r="F14" s="14"/>
      <c r="G14" s="14"/>
      <c r="H14" s="14"/>
      <c r="I14" s="14"/>
      <c r="J14" s="14"/>
      <c r="K14" s="14"/>
      <c r="L14" s="14"/>
      <c r="M14" s="14"/>
      <c r="N14" s="14"/>
      <c r="O14" s="14"/>
      <c r="P14" s="14"/>
    </row>
    <row r="15" spans="1:16" x14ac:dyDescent="0.25">
      <c r="B15" s="2" t="s">
        <v>53</v>
      </c>
    </row>
    <row r="16" spans="1:16" x14ac:dyDescent="0.25">
      <c r="B16" t="s">
        <v>70</v>
      </c>
    </row>
    <row r="17" spans="1:16" x14ac:dyDescent="0.25">
      <c r="B17" s="2" t="s">
        <v>54</v>
      </c>
    </row>
    <row r="18" spans="1:16" x14ac:dyDescent="0.25">
      <c r="B18" s="2"/>
    </row>
    <row r="19" spans="1:16" x14ac:dyDescent="0.25">
      <c r="A19" s="66" t="s">
        <v>139</v>
      </c>
      <c r="B19" s="66"/>
      <c r="C19" s="51"/>
      <c r="D19" s="51"/>
      <c r="E19" s="51"/>
      <c r="F19" s="51"/>
      <c r="G19" s="51"/>
      <c r="H19" s="51"/>
      <c r="I19" s="51"/>
      <c r="J19" s="51"/>
      <c r="K19" s="51"/>
      <c r="L19" s="51"/>
      <c r="M19" s="51"/>
      <c r="N19" s="51"/>
      <c r="O19" s="51"/>
      <c r="P19" s="51"/>
    </row>
    <row r="20" spans="1:16" x14ac:dyDescent="0.25">
      <c r="B20" s="2"/>
    </row>
    <row r="21" spans="1:16" x14ac:dyDescent="0.25">
      <c r="A21" t="s">
        <v>124</v>
      </c>
      <c r="B21" s="2"/>
    </row>
    <row r="22" spans="1:16" x14ac:dyDescent="0.25">
      <c r="A22" t="s">
        <v>125</v>
      </c>
      <c r="B22" s="2"/>
    </row>
    <row r="26" spans="1:16" x14ac:dyDescent="0.25">
      <c r="A26" s="12"/>
      <c r="B26" s="12"/>
      <c r="C26" s="12"/>
      <c r="D26" s="12"/>
      <c r="E26" s="12"/>
      <c r="F26" s="12"/>
      <c r="G26" s="12"/>
      <c r="H26" s="12"/>
      <c r="I26" s="12"/>
      <c r="J26" s="12"/>
      <c r="K26" s="12"/>
      <c r="L26" s="12"/>
      <c r="M26" s="12"/>
      <c r="N26" s="12"/>
    </row>
    <row r="27" spans="1:16" x14ac:dyDescent="0.25">
      <c r="A27" s="12"/>
      <c r="B27" s="12"/>
      <c r="C27" s="12"/>
      <c r="D27" s="12"/>
      <c r="E27" s="12"/>
      <c r="F27" s="12"/>
      <c r="G27" s="12"/>
      <c r="H27" s="12"/>
      <c r="I27" s="12"/>
      <c r="J27" s="12"/>
      <c r="K27" s="12"/>
      <c r="L27" s="12"/>
      <c r="M27" s="12"/>
      <c r="N27" s="12"/>
    </row>
    <row r="54" spans="1:9" x14ac:dyDescent="0.25">
      <c r="A54" t="s">
        <v>126</v>
      </c>
    </row>
    <row r="55" spans="1:9" x14ac:dyDescent="0.25">
      <c r="B55" t="s">
        <v>103</v>
      </c>
    </row>
    <row r="56" spans="1:9" x14ac:dyDescent="0.25">
      <c r="B56" t="s">
        <v>104</v>
      </c>
    </row>
    <row r="58" spans="1:9" x14ac:dyDescent="0.25">
      <c r="B58" s="1" t="s">
        <v>105</v>
      </c>
      <c r="C58" s="1" t="s">
        <v>118</v>
      </c>
      <c r="D58" s="1"/>
      <c r="H58" t="s">
        <v>106</v>
      </c>
      <c r="I58" t="s">
        <v>136</v>
      </c>
    </row>
    <row r="60" spans="1:9" x14ac:dyDescent="0.25">
      <c r="B60" t="s">
        <v>107</v>
      </c>
      <c r="C60" t="s">
        <v>105</v>
      </c>
      <c r="D60" t="s">
        <v>108</v>
      </c>
    </row>
    <row r="61" spans="1:9" x14ac:dyDescent="0.25">
      <c r="C61" t="s">
        <v>119</v>
      </c>
      <c r="D61" t="s">
        <v>109</v>
      </c>
    </row>
    <row r="62" spans="1:9" x14ac:dyDescent="0.25">
      <c r="C62" t="s">
        <v>110</v>
      </c>
      <c r="D62" t="s">
        <v>157</v>
      </c>
      <c r="I62" t="s">
        <v>158</v>
      </c>
    </row>
    <row r="63" spans="1:9" x14ac:dyDescent="0.25">
      <c r="C63" t="s">
        <v>111</v>
      </c>
      <c r="D63" t="s">
        <v>112</v>
      </c>
    </row>
    <row r="64" spans="1:9" x14ac:dyDescent="0.25">
      <c r="C64" t="s">
        <v>113</v>
      </c>
      <c r="D64" t="s">
        <v>114</v>
      </c>
    </row>
    <row r="66" spans="2:4" x14ac:dyDescent="0.25">
      <c r="B66" t="s">
        <v>115</v>
      </c>
    </row>
    <row r="67" spans="2:4" x14ac:dyDescent="0.25">
      <c r="B67" s="1" t="s">
        <v>116</v>
      </c>
      <c r="C67" s="1" t="s">
        <v>117</v>
      </c>
      <c r="D67" s="1"/>
    </row>
    <row r="69" spans="2:4" x14ac:dyDescent="0.25">
      <c r="B69" t="s">
        <v>120</v>
      </c>
    </row>
    <row r="70" spans="2:4" x14ac:dyDescent="0.25">
      <c r="C70" t="s">
        <v>121</v>
      </c>
    </row>
    <row r="71" spans="2:4" x14ac:dyDescent="0.25">
      <c r="C71" t="s">
        <v>134</v>
      </c>
    </row>
    <row r="72" spans="2:4" x14ac:dyDescent="0.25">
      <c r="B72" s="48" t="s">
        <v>130</v>
      </c>
      <c r="C72" t="s">
        <v>122</v>
      </c>
    </row>
    <row r="73" spans="2:4" x14ac:dyDescent="0.25">
      <c r="C73" s="1" t="s">
        <v>128</v>
      </c>
    </row>
    <row r="75" spans="2:4" x14ac:dyDescent="0.25">
      <c r="C75" t="s">
        <v>107</v>
      </c>
    </row>
    <row r="76" spans="2:4" x14ac:dyDescent="0.25">
      <c r="C76" t="s">
        <v>123</v>
      </c>
    </row>
    <row r="77" spans="2:4" x14ac:dyDescent="0.25">
      <c r="C77" t="s">
        <v>129</v>
      </c>
    </row>
    <row r="79" spans="2:4" x14ac:dyDescent="0.25">
      <c r="C79" t="s">
        <v>132</v>
      </c>
    </row>
    <row r="80" spans="2:4" ht="18" x14ac:dyDescent="0.35">
      <c r="C80" t="s">
        <v>155</v>
      </c>
    </row>
    <row r="81" spans="1:5" x14ac:dyDescent="0.25">
      <c r="D81" t="s">
        <v>156</v>
      </c>
    </row>
    <row r="82" spans="1:5" x14ac:dyDescent="0.25">
      <c r="C82" t="s">
        <v>127</v>
      </c>
    </row>
    <row r="84" spans="1:5" x14ac:dyDescent="0.25">
      <c r="B84" t="s">
        <v>115</v>
      </c>
    </row>
    <row r="85" spans="1:5" x14ac:dyDescent="0.25">
      <c r="B85" s="52" t="s">
        <v>119</v>
      </c>
      <c r="C85" s="3" t="s">
        <v>133</v>
      </c>
      <c r="D85" s="1"/>
      <c r="E85" s="1"/>
    </row>
    <row r="87" spans="1:5" x14ac:dyDescent="0.25">
      <c r="A87" t="s">
        <v>135</v>
      </c>
    </row>
    <row r="89" spans="1:5" x14ac:dyDescent="0.25">
      <c r="A89" s="2"/>
    </row>
    <row r="90" spans="1:5" x14ac:dyDescent="0.25">
      <c r="A90" s="3"/>
    </row>
    <row r="91" spans="1:5" x14ac:dyDescent="0.25">
      <c r="A91" s="3"/>
    </row>
    <row r="93" spans="1:5" x14ac:dyDescent="0.25">
      <c r="A93" s="3" t="s">
        <v>131</v>
      </c>
    </row>
    <row r="94" spans="1:5" x14ac:dyDescent="0.25">
      <c r="A94" s="3"/>
    </row>
  </sheetData>
  <sheetProtection password="8147" sheet="1" objects="1" scenarios="1"/>
  <mergeCells count="1">
    <mergeCell ref="A1:P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9"/>
  <sheetViews>
    <sheetView tabSelected="1" zoomScaleNormal="100" workbookViewId="0">
      <selection activeCell="B9" sqref="B9"/>
    </sheetView>
  </sheetViews>
  <sheetFormatPr defaultRowHeight="15" x14ac:dyDescent="0.25"/>
  <cols>
    <col min="3" max="3" width="12.7109375" style="1" customWidth="1"/>
    <col min="4" max="4" width="13.5703125" customWidth="1"/>
    <col min="5" max="5" width="12.7109375" customWidth="1"/>
    <col min="6" max="6" width="15.140625" customWidth="1"/>
    <col min="7" max="7" width="11.85546875" customWidth="1"/>
    <col min="8" max="8" width="11.42578125" customWidth="1"/>
    <col min="9" max="9" width="10.5703125" customWidth="1"/>
    <col min="10" max="10" width="9.5703125" customWidth="1"/>
    <col min="11" max="11" width="14.85546875" customWidth="1"/>
    <col min="12" max="12" width="12.140625" customWidth="1"/>
    <col min="13" max="13" width="11.7109375" style="22" customWidth="1"/>
    <col min="14" max="14" width="11" customWidth="1"/>
    <col min="15" max="15" width="13.5703125" customWidth="1"/>
    <col min="16" max="16" width="12.5703125" customWidth="1"/>
    <col min="17" max="17" width="6.5703125" customWidth="1"/>
    <col min="18" max="18" width="19.140625" customWidth="1"/>
    <col min="19" max="19" width="21" customWidth="1"/>
    <col min="20" max="20" width="15.28515625" hidden="1" customWidth="1"/>
    <col min="21" max="21" width="13.7109375" customWidth="1"/>
    <col min="23" max="23" width="17.85546875" customWidth="1"/>
  </cols>
  <sheetData>
    <row r="1" spans="1:21" ht="27.75" customHeight="1" thickBot="1" x14ac:dyDescent="0.3">
      <c r="A1" s="95" t="s">
        <v>86</v>
      </c>
      <c r="B1" s="96"/>
      <c r="C1" s="96"/>
      <c r="D1" s="96"/>
      <c r="E1" s="96"/>
      <c r="F1" s="96"/>
      <c r="G1" s="96"/>
      <c r="H1" s="96"/>
      <c r="I1" s="97"/>
    </row>
    <row r="2" spans="1:21" ht="17.25" x14ac:dyDescent="0.25">
      <c r="A2" s="2" t="s">
        <v>71</v>
      </c>
      <c r="B2" s="2"/>
      <c r="C2" s="76"/>
      <c r="F2" s="2" t="s">
        <v>11</v>
      </c>
      <c r="H2" s="46" t="str">
        <f>IF(C5="","",IF($C$5&lt;=16.4,$B$41,IF($C$5&lt;=32.81,$B$42,IF($C$5&lt;=49.21,$B$43,IF($C$5&lt;=65.62,$B$44,IF($C$5&lt;=98.42,$B$45,IF($C$5&lt;=164.04,$B$46,IF($C$5&lt;=328.01,$B$47,"n/a"))))))))</f>
        <v/>
      </c>
      <c r="I2" s="1" t="s">
        <v>161</v>
      </c>
    </row>
    <row r="3" spans="1:21" x14ac:dyDescent="0.25">
      <c r="A3" s="2" t="s">
        <v>6</v>
      </c>
      <c r="C3" s="16"/>
      <c r="F3" s="2" t="s">
        <v>13</v>
      </c>
      <c r="H3" s="45" t="str">
        <f>IF($C$6="Western WA",IF($C$5&lt;34,E41,E42),IF($C$6="Alpine",IF($C$5&lt;50,E43,E44),IF($C$6="Douglas Fir/Pond. Pine",E45,"")))</f>
        <v/>
      </c>
      <c r="I3" s="1" t="s">
        <v>41</v>
      </c>
      <c r="U3" t="s">
        <v>72</v>
      </c>
    </row>
    <row r="4" spans="1:21" ht="17.25" x14ac:dyDescent="0.25">
      <c r="A4" s="2" t="s">
        <v>42</v>
      </c>
      <c r="C4" s="16"/>
      <c r="D4" s="1" t="s">
        <v>1</v>
      </c>
      <c r="F4" s="2" t="s">
        <v>52</v>
      </c>
      <c r="H4" s="45" t="str">
        <f>IF($C$6="Western WA",IF($C$5&lt;99,H41,H42),IF($C$6="Alpine",IF($C$5&lt;11,H43,H44),IF($C$6="Douglas Fir/Pond. Pine",H45,"")))</f>
        <v/>
      </c>
      <c r="I4" s="1" t="s">
        <v>162</v>
      </c>
      <c r="K4" s="74" t="s">
        <v>83</v>
      </c>
      <c r="L4" s="74">
        <v>-1.554E-2</v>
      </c>
      <c r="U4" t="s">
        <v>73</v>
      </c>
    </row>
    <row r="5" spans="1:21" ht="18" x14ac:dyDescent="0.35">
      <c r="A5" s="2" t="s">
        <v>7</v>
      </c>
      <c r="C5" s="16"/>
      <c r="D5" s="1" t="s">
        <v>1</v>
      </c>
      <c r="F5" s="109" t="s">
        <v>69</v>
      </c>
      <c r="G5" s="109"/>
      <c r="H5" s="45" t="str">
        <f>IF(C6="","",IF($C$6="Western WA",IF($C$5&lt;21,K41,IF($C$5&lt;99,K42,K43)),IF($C$6="Alpine",IF($C$5&lt;11,K44,IF($C$5&lt;99,K45,K46)),IF($C$6="Douglas Fir/Pond. Pine",IF($C$5&lt;21,K47,K48)))))</f>
        <v/>
      </c>
      <c r="I5" s="1" t="s">
        <v>41</v>
      </c>
      <c r="K5" s="74" t="s">
        <v>154</v>
      </c>
      <c r="L5" s="74">
        <v>1.5</v>
      </c>
    </row>
    <row r="6" spans="1:21" ht="18.75" x14ac:dyDescent="0.35">
      <c r="A6" s="2" t="s">
        <v>43</v>
      </c>
      <c r="C6" s="16"/>
      <c r="K6" s="74" t="s">
        <v>153</v>
      </c>
      <c r="L6" s="74">
        <v>4.5</v>
      </c>
    </row>
    <row r="8" spans="1:21" s="42" customFormat="1" ht="60" customHeight="1" x14ac:dyDescent="0.25">
      <c r="A8" s="8" t="s">
        <v>61</v>
      </c>
      <c r="B8" s="8" t="s">
        <v>148</v>
      </c>
      <c r="C8" s="8" t="s">
        <v>149</v>
      </c>
      <c r="D8" s="8" t="s">
        <v>150</v>
      </c>
      <c r="E8" s="8" t="s">
        <v>82</v>
      </c>
      <c r="F8" s="8" t="s">
        <v>140</v>
      </c>
      <c r="G8" s="8" t="s">
        <v>62</v>
      </c>
      <c r="H8" s="8" t="s">
        <v>151</v>
      </c>
      <c r="J8" s="85" t="s">
        <v>145</v>
      </c>
      <c r="K8" s="67" t="s">
        <v>146</v>
      </c>
      <c r="L8" s="86" t="s">
        <v>147</v>
      </c>
      <c r="Q8" s="22"/>
      <c r="R8" s="100" t="s">
        <v>160</v>
      </c>
      <c r="S8" s="100"/>
      <c r="T8" s="90" t="s">
        <v>159</v>
      </c>
    </row>
    <row r="9" spans="1:21" x14ac:dyDescent="0.25">
      <c r="A9" s="4" t="s">
        <v>0</v>
      </c>
      <c r="B9" s="21"/>
      <c r="C9" s="18"/>
      <c r="D9" s="5">
        <f>(PI()*(B9/2)^2*C9)/27</f>
        <v>0</v>
      </c>
      <c r="E9" s="79"/>
      <c r="F9" s="6" t="str">
        <f>IF(B9+C9&gt;0,IF(D9&gt;H$2,"yes","no"),"")</f>
        <v/>
      </c>
      <c r="G9" s="19"/>
      <c r="H9" s="5">
        <f t="shared" ref="H9:H24" si="0">G9*D9</f>
        <v>0</v>
      </c>
      <c r="J9" s="69" t="str">
        <f t="shared" ref="J9:J10" si="1">IF(H9:H9&gt;0,(IF(E9="no",B9-$L$4*(C9/2),B9-$L$4*((C9/2)-4.5-(B9*$L$5)))),"")</f>
        <v/>
      </c>
      <c r="K9" s="69">
        <f t="shared" ref="K9:K24" si="2">B9-(L$4*L9)</f>
        <v>0</v>
      </c>
      <c r="L9" s="70">
        <f>(C9/2)-(B9*$L$5)</f>
        <v>0</v>
      </c>
      <c r="R9" s="75" t="s">
        <v>84</v>
      </c>
      <c r="S9" s="68" t="s">
        <v>85</v>
      </c>
      <c r="T9" s="91"/>
    </row>
    <row r="10" spans="1:21" x14ac:dyDescent="0.25">
      <c r="A10" s="4" t="s">
        <v>2</v>
      </c>
      <c r="B10" s="21"/>
      <c r="C10" s="18"/>
      <c r="D10" s="5">
        <f>(PI()*(B10/2)^2*C10)/27</f>
        <v>0</v>
      </c>
      <c r="E10" s="79"/>
      <c r="F10" s="6" t="str">
        <f t="shared" ref="F10:F24" si="3">IF(B10+C10&gt;0,IF(D10&gt;H$2,"yes","no"),"")</f>
        <v/>
      </c>
      <c r="G10" s="19"/>
      <c r="H10" s="5">
        <f t="shared" si="0"/>
        <v>0</v>
      </c>
      <c r="J10" s="69" t="str">
        <f t="shared" si="1"/>
        <v/>
      </c>
      <c r="K10" s="69">
        <f t="shared" si="2"/>
        <v>0</v>
      </c>
      <c r="L10" s="70">
        <f t="shared" ref="L10:L24" si="4">C10/2-(B10*$L$5)</f>
        <v>0</v>
      </c>
      <c r="Q10" s="3"/>
      <c r="R10" s="77">
        <f t="shared" ref="R10:R25" si="5">IF(E9="yes",((1-0.2)*(PI()*(1.5*B9)/3)*(((3*B9)/2)^2+((3*B9)/2)*(B9/2)+(B9/2)^2))/27,0)</f>
        <v>0</v>
      </c>
      <c r="S10" s="71">
        <f t="shared" ref="S10:S25" si="6">IF(E9="yes",(((PI()*(B9/2)^2)*(C9-(B9*$L$5)))/27),D9)</f>
        <v>0</v>
      </c>
      <c r="T10" s="92">
        <f>(R10+S10)*G9</f>
        <v>0</v>
      </c>
    </row>
    <row r="11" spans="1:21" x14ac:dyDescent="0.25">
      <c r="A11" s="4" t="s">
        <v>3</v>
      </c>
      <c r="B11" s="21"/>
      <c r="C11" s="18"/>
      <c r="D11" s="5">
        <f>(PI()*(B11/2)^2*C11)/27</f>
        <v>0</v>
      </c>
      <c r="E11" s="79"/>
      <c r="F11" s="6" t="str">
        <f t="shared" si="3"/>
        <v/>
      </c>
      <c r="G11" s="19"/>
      <c r="H11" s="5">
        <f t="shared" si="0"/>
        <v>0</v>
      </c>
      <c r="J11" s="69" t="str">
        <f>IF(H11:H11&gt;0,(IF(E11="no",B11-$L$4*(C11/2),B11-$L$4*((C11/2)-4.5-(B11*$L$5)))),"")</f>
        <v/>
      </c>
      <c r="K11" s="69">
        <f t="shared" si="2"/>
        <v>0</v>
      </c>
      <c r="L11" s="70">
        <f t="shared" si="4"/>
        <v>0</v>
      </c>
      <c r="Q11" s="2"/>
      <c r="R11" s="78">
        <f t="shared" si="5"/>
        <v>0</v>
      </c>
      <c r="S11" s="69">
        <f t="shared" si="6"/>
        <v>0</v>
      </c>
      <c r="T11" s="92">
        <f t="shared" ref="T11:T25" si="7">(R11+S11)*G10</f>
        <v>0</v>
      </c>
    </row>
    <row r="12" spans="1:21" x14ac:dyDescent="0.25">
      <c r="A12" s="4" t="s">
        <v>4</v>
      </c>
      <c r="B12" s="19"/>
      <c r="C12" s="18"/>
      <c r="D12" s="5">
        <f>(PI()*(B12/2)^2*C12)/27</f>
        <v>0</v>
      </c>
      <c r="E12" s="79"/>
      <c r="F12" s="6" t="str">
        <f t="shared" si="3"/>
        <v/>
      </c>
      <c r="G12" s="19"/>
      <c r="H12" s="5">
        <f t="shared" si="0"/>
        <v>0</v>
      </c>
      <c r="J12" s="69" t="str">
        <f t="shared" ref="J12:J24" si="8">IF(H12:H12&gt;0,(IF(E12="no",B12-$L$4*(C12/2),B12-$L$4*((C12/2)-4.5-(B12*$L$5)))),"")</f>
        <v/>
      </c>
      <c r="K12" s="69">
        <f t="shared" si="2"/>
        <v>0</v>
      </c>
      <c r="L12" s="70">
        <f t="shared" si="4"/>
        <v>0</v>
      </c>
      <c r="R12" s="78">
        <f t="shared" si="5"/>
        <v>0</v>
      </c>
      <c r="S12" s="69">
        <f t="shared" si="6"/>
        <v>0</v>
      </c>
      <c r="T12" s="92">
        <f t="shared" si="7"/>
        <v>0</v>
      </c>
    </row>
    <row r="13" spans="1:21" x14ac:dyDescent="0.25">
      <c r="A13" s="4" t="s">
        <v>5</v>
      </c>
      <c r="B13" s="17"/>
      <c r="C13" s="18"/>
      <c r="D13" s="5">
        <f>(PI()*(B13/2)^2*C13)/27</f>
        <v>0</v>
      </c>
      <c r="E13" s="79"/>
      <c r="F13" s="6" t="str">
        <f t="shared" si="3"/>
        <v/>
      </c>
      <c r="G13" s="19"/>
      <c r="H13" s="5">
        <f t="shared" si="0"/>
        <v>0</v>
      </c>
      <c r="J13" s="69" t="str">
        <f t="shared" si="8"/>
        <v/>
      </c>
      <c r="K13" s="69">
        <f t="shared" si="2"/>
        <v>0</v>
      </c>
      <c r="L13" s="70">
        <f t="shared" si="4"/>
        <v>0</v>
      </c>
      <c r="R13" s="78">
        <f t="shared" si="5"/>
        <v>0</v>
      </c>
      <c r="S13" s="69">
        <f t="shared" si="6"/>
        <v>0</v>
      </c>
      <c r="T13" s="92">
        <f t="shared" si="7"/>
        <v>0</v>
      </c>
    </row>
    <row r="14" spans="1:21" x14ac:dyDescent="0.25">
      <c r="A14" s="4" t="s">
        <v>45</v>
      </c>
      <c r="B14" s="17"/>
      <c r="C14" s="18"/>
      <c r="D14" s="5">
        <f t="shared" ref="D14:D18" si="9">(PI()*(B14/2)^2*C14)/27</f>
        <v>0</v>
      </c>
      <c r="E14" s="79"/>
      <c r="F14" s="6" t="str">
        <f t="shared" si="3"/>
        <v/>
      </c>
      <c r="G14" s="19"/>
      <c r="H14" s="5">
        <f t="shared" si="0"/>
        <v>0</v>
      </c>
      <c r="J14" s="69" t="str">
        <f t="shared" si="8"/>
        <v/>
      </c>
      <c r="K14" s="69">
        <f t="shared" si="2"/>
        <v>0</v>
      </c>
      <c r="L14" s="70">
        <f t="shared" si="4"/>
        <v>0</v>
      </c>
      <c r="R14" s="78">
        <f t="shared" si="5"/>
        <v>0</v>
      </c>
      <c r="S14" s="69">
        <f t="shared" si="6"/>
        <v>0</v>
      </c>
      <c r="T14" s="92">
        <f t="shared" si="7"/>
        <v>0</v>
      </c>
    </row>
    <row r="15" spans="1:21" x14ac:dyDescent="0.25">
      <c r="A15" s="4" t="s">
        <v>46</v>
      </c>
      <c r="B15" s="17"/>
      <c r="C15" s="18"/>
      <c r="D15" s="5">
        <f t="shared" si="9"/>
        <v>0</v>
      </c>
      <c r="E15" s="79"/>
      <c r="F15" s="6" t="str">
        <f t="shared" si="3"/>
        <v/>
      </c>
      <c r="G15" s="19"/>
      <c r="H15" s="5">
        <f t="shared" si="0"/>
        <v>0</v>
      </c>
      <c r="J15" s="69" t="str">
        <f t="shared" si="8"/>
        <v/>
      </c>
      <c r="K15" s="69">
        <f t="shared" si="2"/>
        <v>0</v>
      </c>
      <c r="L15" s="70">
        <f t="shared" si="4"/>
        <v>0</v>
      </c>
      <c r="R15" s="78">
        <f t="shared" si="5"/>
        <v>0</v>
      </c>
      <c r="S15" s="69">
        <f t="shared" si="6"/>
        <v>0</v>
      </c>
      <c r="T15" s="92">
        <f t="shared" si="7"/>
        <v>0</v>
      </c>
    </row>
    <row r="16" spans="1:21" x14ac:dyDescent="0.25">
      <c r="A16" s="4" t="s">
        <v>47</v>
      </c>
      <c r="B16" s="17"/>
      <c r="C16" s="18"/>
      <c r="D16" s="5">
        <f t="shared" si="9"/>
        <v>0</v>
      </c>
      <c r="E16" s="79"/>
      <c r="F16" s="6" t="str">
        <f t="shared" si="3"/>
        <v/>
      </c>
      <c r="G16" s="19"/>
      <c r="H16" s="5">
        <f t="shared" si="0"/>
        <v>0</v>
      </c>
      <c r="J16" s="69" t="str">
        <f t="shared" si="8"/>
        <v/>
      </c>
      <c r="K16" s="69">
        <f t="shared" si="2"/>
        <v>0</v>
      </c>
      <c r="L16" s="70">
        <f t="shared" si="4"/>
        <v>0</v>
      </c>
      <c r="R16" s="78">
        <f t="shared" si="5"/>
        <v>0</v>
      </c>
      <c r="S16" s="69">
        <f t="shared" si="6"/>
        <v>0</v>
      </c>
      <c r="T16" s="92">
        <f t="shared" si="7"/>
        <v>0</v>
      </c>
    </row>
    <row r="17" spans="1:22" x14ac:dyDescent="0.25">
      <c r="A17" s="4" t="s">
        <v>48</v>
      </c>
      <c r="B17" s="17"/>
      <c r="C17" s="18"/>
      <c r="D17" s="5">
        <f t="shared" si="9"/>
        <v>0</v>
      </c>
      <c r="E17" s="79"/>
      <c r="F17" s="6" t="str">
        <f t="shared" si="3"/>
        <v/>
      </c>
      <c r="G17" s="19"/>
      <c r="H17" s="5">
        <f t="shared" si="0"/>
        <v>0</v>
      </c>
      <c r="J17" s="69" t="str">
        <f t="shared" si="8"/>
        <v/>
      </c>
      <c r="K17" s="69">
        <f t="shared" si="2"/>
        <v>0</v>
      </c>
      <c r="L17" s="70">
        <f t="shared" si="4"/>
        <v>0</v>
      </c>
      <c r="R17" s="78">
        <f t="shared" si="5"/>
        <v>0</v>
      </c>
      <c r="S17" s="69">
        <f t="shared" si="6"/>
        <v>0</v>
      </c>
      <c r="T17" s="92">
        <f t="shared" si="7"/>
        <v>0</v>
      </c>
    </row>
    <row r="18" spans="1:22" x14ac:dyDescent="0.25">
      <c r="A18" s="4" t="s">
        <v>49</v>
      </c>
      <c r="B18" s="17"/>
      <c r="C18" s="18"/>
      <c r="D18" s="5">
        <f t="shared" si="9"/>
        <v>0</v>
      </c>
      <c r="E18" s="79"/>
      <c r="F18" s="6" t="str">
        <f t="shared" si="3"/>
        <v/>
      </c>
      <c r="G18" s="19"/>
      <c r="H18" s="5">
        <f t="shared" si="0"/>
        <v>0</v>
      </c>
      <c r="J18" s="69" t="str">
        <f t="shared" si="8"/>
        <v/>
      </c>
      <c r="K18" s="69">
        <f t="shared" si="2"/>
        <v>0</v>
      </c>
      <c r="L18" s="70">
        <f t="shared" si="4"/>
        <v>0</v>
      </c>
      <c r="R18" s="78">
        <f t="shared" si="5"/>
        <v>0</v>
      </c>
      <c r="S18" s="69">
        <f t="shared" si="6"/>
        <v>0</v>
      </c>
      <c r="T18" s="92">
        <f t="shared" si="7"/>
        <v>0</v>
      </c>
    </row>
    <row r="19" spans="1:22" x14ac:dyDescent="0.25">
      <c r="A19" s="4" t="s">
        <v>74</v>
      </c>
      <c r="B19" s="17"/>
      <c r="C19" s="18"/>
      <c r="D19" s="5">
        <f t="shared" ref="D19:D24" si="10">(PI()*(B19/2)^2*C19)/27</f>
        <v>0</v>
      </c>
      <c r="E19" s="79"/>
      <c r="F19" s="6" t="str">
        <f t="shared" si="3"/>
        <v/>
      </c>
      <c r="G19" s="19"/>
      <c r="H19" s="5">
        <f t="shared" si="0"/>
        <v>0</v>
      </c>
      <c r="I19" s="2"/>
      <c r="J19" s="69" t="str">
        <f t="shared" si="8"/>
        <v/>
      </c>
      <c r="K19" s="69">
        <f t="shared" si="2"/>
        <v>0</v>
      </c>
      <c r="L19" s="70">
        <f t="shared" si="4"/>
        <v>0</v>
      </c>
      <c r="R19" s="78">
        <f t="shared" si="5"/>
        <v>0</v>
      </c>
      <c r="S19" s="69">
        <f t="shared" si="6"/>
        <v>0</v>
      </c>
      <c r="T19" s="92">
        <f t="shared" si="7"/>
        <v>0</v>
      </c>
    </row>
    <row r="20" spans="1:22" s="2" customFormat="1" x14ac:dyDescent="0.25">
      <c r="A20" s="4" t="s">
        <v>75</v>
      </c>
      <c r="B20" s="17"/>
      <c r="C20" s="18"/>
      <c r="D20" s="5">
        <f t="shared" si="10"/>
        <v>0</v>
      </c>
      <c r="E20" s="79"/>
      <c r="F20" s="6" t="str">
        <f t="shared" si="3"/>
        <v/>
      </c>
      <c r="G20" s="19"/>
      <c r="H20" s="5">
        <f t="shared" si="0"/>
        <v>0</v>
      </c>
      <c r="J20" s="69" t="str">
        <f t="shared" si="8"/>
        <v/>
      </c>
      <c r="K20" s="69">
        <f t="shared" si="2"/>
        <v>0</v>
      </c>
      <c r="L20" s="70">
        <f t="shared" si="4"/>
        <v>0</v>
      </c>
      <c r="R20" s="78">
        <f t="shared" si="5"/>
        <v>0</v>
      </c>
      <c r="S20" s="69">
        <f t="shared" si="6"/>
        <v>0</v>
      </c>
      <c r="T20" s="92">
        <f t="shared" si="7"/>
        <v>0</v>
      </c>
    </row>
    <row r="21" spans="1:22" s="2" customFormat="1" x14ac:dyDescent="0.25">
      <c r="A21" s="4" t="s">
        <v>76</v>
      </c>
      <c r="B21" s="17"/>
      <c r="C21" s="18"/>
      <c r="D21" s="5">
        <f t="shared" si="10"/>
        <v>0</v>
      </c>
      <c r="E21" s="79"/>
      <c r="F21" s="6" t="str">
        <f t="shared" si="3"/>
        <v/>
      </c>
      <c r="G21" s="19"/>
      <c r="H21" s="5">
        <f t="shared" si="0"/>
        <v>0</v>
      </c>
      <c r="J21" s="69" t="str">
        <f t="shared" si="8"/>
        <v/>
      </c>
      <c r="K21" s="69">
        <f t="shared" si="2"/>
        <v>0</v>
      </c>
      <c r="L21" s="70">
        <f t="shared" si="4"/>
        <v>0</v>
      </c>
      <c r="R21" s="78">
        <f t="shared" si="5"/>
        <v>0</v>
      </c>
      <c r="S21" s="69">
        <f t="shared" si="6"/>
        <v>0</v>
      </c>
      <c r="T21" s="92">
        <f t="shared" si="7"/>
        <v>0</v>
      </c>
    </row>
    <row r="22" spans="1:22" s="2" customFormat="1" x14ac:dyDescent="0.25">
      <c r="A22" s="4" t="s">
        <v>77</v>
      </c>
      <c r="B22" s="17"/>
      <c r="C22" s="18"/>
      <c r="D22" s="5">
        <f t="shared" si="10"/>
        <v>0</v>
      </c>
      <c r="E22" s="79"/>
      <c r="F22" s="6" t="str">
        <f t="shared" si="3"/>
        <v/>
      </c>
      <c r="G22" s="19"/>
      <c r="H22" s="5">
        <f t="shared" si="0"/>
        <v>0</v>
      </c>
      <c r="I22"/>
      <c r="J22" s="69" t="str">
        <f t="shared" si="8"/>
        <v/>
      </c>
      <c r="K22" s="69">
        <f t="shared" si="2"/>
        <v>0</v>
      </c>
      <c r="L22" s="70">
        <f t="shared" si="4"/>
        <v>0</v>
      </c>
      <c r="R22" s="78">
        <f t="shared" si="5"/>
        <v>0</v>
      </c>
      <c r="S22" s="69">
        <f t="shared" si="6"/>
        <v>0</v>
      </c>
      <c r="T22" s="92">
        <f t="shared" si="7"/>
        <v>0</v>
      </c>
      <c r="U22"/>
      <c r="V22"/>
    </row>
    <row r="23" spans="1:22" x14ac:dyDescent="0.25">
      <c r="A23" s="4" t="s">
        <v>78</v>
      </c>
      <c r="B23" s="17"/>
      <c r="C23" s="18"/>
      <c r="D23" s="5">
        <f t="shared" si="10"/>
        <v>0</v>
      </c>
      <c r="E23" s="79"/>
      <c r="F23" s="6" t="str">
        <f t="shared" si="3"/>
        <v/>
      </c>
      <c r="G23" s="19"/>
      <c r="H23" s="5">
        <f t="shared" si="0"/>
        <v>0</v>
      </c>
      <c r="J23" s="69" t="str">
        <f t="shared" si="8"/>
        <v/>
      </c>
      <c r="K23" s="69">
        <f t="shared" si="2"/>
        <v>0</v>
      </c>
      <c r="L23" s="70">
        <f t="shared" si="4"/>
        <v>0</v>
      </c>
      <c r="R23" s="78">
        <f t="shared" si="5"/>
        <v>0</v>
      </c>
      <c r="S23" s="69">
        <f t="shared" si="6"/>
        <v>0</v>
      </c>
      <c r="T23" s="92">
        <f t="shared" si="7"/>
        <v>0</v>
      </c>
    </row>
    <row r="24" spans="1:22" x14ac:dyDescent="0.25">
      <c r="A24" s="4" t="s">
        <v>79</v>
      </c>
      <c r="B24" s="17"/>
      <c r="C24" s="18"/>
      <c r="D24" s="5">
        <f t="shared" si="10"/>
        <v>0</v>
      </c>
      <c r="E24" s="79"/>
      <c r="F24" s="6" t="str">
        <f t="shared" si="3"/>
        <v/>
      </c>
      <c r="G24" s="19"/>
      <c r="H24" s="5">
        <f t="shared" si="0"/>
        <v>0</v>
      </c>
      <c r="J24" s="69" t="str">
        <f t="shared" si="8"/>
        <v/>
      </c>
      <c r="K24" s="69">
        <f t="shared" si="2"/>
        <v>0</v>
      </c>
      <c r="L24" s="70">
        <f t="shared" si="4"/>
        <v>0</v>
      </c>
      <c r="R24" s="78">
        <f t="shared" si="5"/>
        <v>0</v>
      </c>
      <c r="S24" s="69">
        <f t="shared" si="6"/>
        <v>0</v>
      </c>
      <c r="T24" s="92">
        <f t="shared" si="7"/>
        <v>0</v>
      </c>
      <c r="U24" s="2"/>
    </row>
    <row r="25" spans="1:22" ht="15.75" thickBot="1" x14ac:dyDescent="0.3">
      <c r="A25" s="27"/>
      <c r="B25" s="27"/>
      <c r="C25" s="27"/>
      <c r="D25" s="44"/>
      <c r="E25" s="44"/>
      <c r="F25" s="44"/>
      <c r="G25" s="27"/>
      <c r="H25" s="27"/>
      <c r="J25" s="72"/>
      <c r="K25" s="73"/>
      <c r="L25" s="73"/>
      <c r="R25" s="78">
        <f t="shared" si="5"/>
        <v>0</v>
      </c>
      <c r="S25" s="69">
        <f t="shared" si="6"/>
        <v>0</v>
      </c>
      <c r="T25" s="92">
        <f t="shared" si="7"/>
        <v>0</v>
      </c>
      <c r="U25" s="2"/>
    </row>
    <row r="26" spans="1:22" ht="33" thickBot="1" x14ac:dyDescent="0.3">
      <c r="A26" s="2"/>
      <c r="B26" s="4"/>
      <c r="C26" s="2"/>
      <c r="D26" s="53" t="s">
        <v>80</v>
      </c>
      <c r="E26" s="54" t="s">
        <v>81</v>
      </c>
      <c r="F26" s="55" t="s">
        <v>138</v>
      </c>
      <c r="I26" s="28"/>
      <c r="J26" s="20"/>
      <c r="R26" s="87"/>
      <c r="S26" s="88"/>
      <c r="T26" s="89">
        <f>SUM(T10:T25)</f>
        <v>0</v>
      </c>
    </row>
    <row r="27" spans="1:22" x14ac:dyDescent="0.25">
      <c r="A27" s="2"/>
      <c r="B27" s="2"/>
      <c r="C27" s="56" t="s">
        <v>14</v>
      </c>
      <c r="D27" s="57">
        <f>(IF(F9="yes",G9,"0"))+(IF(F10="yes",G10,"0"))+(IF(F11="yes",G11,"0"))+(IF(F12="yes",G12,"0"))+(IF(F13="yes",G13,"0")+(IF(F14="yes",G14,"0")+(IF(F15="yes",G15,"0")+(IF(F16="yes",G16,"0")+(IF(F17="yes",G17,"0")+(IF(F18="yes",G18,"0")+(IF(F19="yes",G19,"0")+(IF(F20="yes",G20,"0")+(IF(F21="yes",G21,"0")+(IF(F22="yes",G22,"0")+(IF(F23="yes",G23,"0")+(IF(F24="yes",G24,"0")))))))))))))</f>
        <v>0</v>
      </c>
      <c r="E27" s="58">
        <f>ROUND(SUM(G9:G18),0)</f>
        <v>0</v>
      </c>
      <c r="F27" s="59">
        <f>SUM(H9:H24)</f>
        <v>0</v>
      </c>
      <c r="I27" s="2"/>
      <c r="J27" s="29"/>
    </row>
    <row r="28" spans="1:22" ht="15.75" thickBot="1" x14ac:dyDescent="0.3">
      <c r="A28" s="2"/>
      <c r="B28" s="2"/>
      <c r="C28" s="60" t="s">
        <v>12</v>
      </c>
      <c r="D28" s="61" t="e">
        <f>ROUND(C4*H3,0)</f>
        <v>#VALUE!</v>
      </c>
      <c r="E28" s="61" t="e">
        <f>ROUND(H5*C4,0)</f>
        <v>#VALUE!</v>
      </c>
      <c r="F28" s="62" t="e">
        <f>C4*H4</f>
        <v>#VALUE!</v>
      </c>
      <c r="J28" s="6"/>
    </row>
    <row r="29" spans="1:22" ht="15.75" thickBot="1" x14ac:dyDescent="0.3">
      <c r="A29" s="2"/>
      <c r="B29" s="2"/>
      <c r="C29" s="2"/>
      <c r="D29" s="63" t="e">
        <f>IF(ROUND(D27,0)&gt;ROUND(D28,0),"surplus",IF(ROUND(D27,0)=ROUND(D28,0),"on target",IF(ROUND(D27,0)&lt;ROUND(D28,0),"deficit ")))</f>
        <v>#VALUE!</v>
      </c>
      <c r="E29" s="64" t="e">
        <f>IF(ROUND(E27,0)&gt;ROUND(E28,0),"surplus",IF(ROUND(E27,0)=ROUND(E28,0),"on target",IF(ROUND(E27,0)&lt;ROUND(E28,0),"deficit")))</f>
        <v>#VALUE!</v>
      </c>
      <c r="F29" s="65" t="e">
        <f>IF(F27&gt;F28,"surplus",IF(F27=F28,"on target",IF(F27&lt;F28,"deficit")))</f>
        <v>#VALUE!</v>
      </c>
      <c r="J29" s="6"/>
    </row>
    <row r="30" spans="1:22" ht="17.25" x14ac:dyDescent="0.25">
      <c r="A30" s="2" t="s">
        <v>51</v>
      </c>
      <c r="H30" s="7"/>
    </row>
    <row r="31" spans="1:22" ht="17.25" x14ac:dyDescent="0.25">
      <c r="A31" s="2" t="s">
        <v>63</v>
      </c>
      <c r="H31" s="7"/>
    </row>
    <row r="32" spans="1:22" x14ac:dyDescent="0.25">
      <c r="B32" t="s">
        <v>8</v>
      </c>
      <c r="D32" t="s">
        <v>64</v>
      </c>
      <c r="H32" s="7"/>
    </row>
    <row r="33" spans="1:11" x14ac:dyDescent="0.25">
      <c r="B33" t="s">
        <v>9</v>
      </c>
      <c r="D33" t="s">
        <v>65</v>
      </c>
      <c r="H33" s="7"/>
    </row>
    <row r="34" spans="1:11" x14ac:dyDescent="0.25">
      <c r="B34" t="s">
        <v>66</v>
      </c>
      <c r="D34" t="s">
        <v>67</v>
      </c>
      <c r="H34" s="7"/>
    </row>
    <row r="35" spans="1:11" ht="17.25" x14ac:dyDescent="0.25">
      <c r="A35" s="2" t="s">
        <v>68</v>
      </c>
    </row>
    <row r="36" spans="1:11" ht="17.25" x14ac:dyDescent="0.25">
      <c r="A36" s="2" t="s">
        <v>137</v>
      </c>
    </row>
    <row r="37" spans="1:11" x14ac:dyDescent="0.25">
      <c r="A37" s="2"/>
    </row>
    <row r="38" spans="1:11" ht="15.75" thickBot="1" x14ac:dyDescent="0.3"/>
    <row r="39" spans="1:11" x14ac:dyDescent="0.25">
      <c r="A39" s="98" t="s">
        <v>31</v>
      </c>
      <c r="B39" s="99"/>
      <c r="C39" s="103" t="s">
        <v>55</v>
      </c>
      <c r="D39" s="104"/>
      <c r="E39" s="104"/>
      <c r="F39" s="103" t="s">
        <v>21</v>
      </c>
      <c r="G39" s="104"/>
      <c r="H39" s="104"/>
      <c r="I39" s="105" t="s">
        <v>22</v>
      </c>
      <c r="J39" s="106"/>
      <c r="K39" s="107"/>
    </row>
    <row r="40" spans="1:11" ht="62.25" x14ac:dyDescent="0.25">
      <c r="A40" s="35" t="s">
        <v>32</v>
      </c>
      <c r="B40" s="39" t="s">
        <v>33</v>
      </c>
      <c r="C40" s="35" t="s">
        <v>44</v>
      </c>
      <c r="D40" s="30" t="s">
        <v>15</v>
      </c>
      <c r="E40" s="31" t="s">
        <v>58</v>
      </c>
      <c r="F40" s="35" t="s">
        <v>44</v>
      </c>
      <c r="G40" s="30" t="s">
        <v>15</v>
      </c>
      <c r="H40" s="33" t="s">
        <v>60</v>
      </c>
      <c r="I40" s="35" t="s">
        <v>44</v>
      </c>
      <c r="J40" s="30" t="s">
        <v>15</v>
      </c>
      <c r="K40" s="39" t="s">
        <v>59</v>
      </c>
    </row>
    <row r="41" spans="1:11" x14ac:dyDescent="0.25">
      <c r="A41" s="23" t="s">
        <v>35</v>
      </c>
      <c r="B41" s="24">
        <f>1.31*1</f>
        <v>1.31</v>
      </c>
      <c r="C41" s="108" t="s">
        <v>10</v>
      </c>
      <c r="D41" s="30" t="s">
        <v>27</v>
      </c>
      <c r="E41" s="32">
        <f>11/328</f>
        <v>3.3536585365853661E-2</v>
      </c>
      <c r="F41" s="108" t="s">
        <v>10</v>
      </c>
      <c r="G41" s="30" t="s">
        <v>16</v>
      </c>
      <c r="H41" s="32">
        <f>99*1.308/328</f>
        <v>0.39479268292682934</v>
      </c>
      <c r="I41" s="108" t="s">
        <v>10</v>
      </c>
      <c r="J41" s="30" t="s">
        <v>23</v>
      </c>
      <c r="K41" s="40">
        <f>38/328</f>
        <v>0.11585365853658537</v>
      </c>
    </row>
    <row r="42" spans="1:11" x14ac:dyDescent="0.25">
      <c r="A42" s="23" t="s">
        <v>36</v>
      </c>
      <c r="B42" s="24">
        <f>1.31*2.5</f>
        <v>3.2750000000000004</v>
      </c>
      <c r="C42" s="108"/>
      <c r="D42" s="30" t="s">
        <v>28</v>
      </c>
      <c r="E42" s="32">
        <f>4/328</f>
        <v>1.2195121951219513E-2</v>
      </c>
      <c r="F42" s="108"/>
      <c r="G42" s="30" t="s">
        <v>17</v>
      </c>
      <c r="H42" s="32">
        <f>317*1.308/328</f>
        <v>1.2641341463414635</v>
      </c>
      <c r="I42" s="108"/>
      <c r="J42" s="30" t="s">
        <v>24</v>
      </c>
      <c r="K42" s="40">
        <f>63/328</f>
        <v>0.19207317073170732</v>
      </c>
    </row>
    <row r="43" spans="1:11" x14ac:dyDescent="0.25">
      <c r="A43" s="23" t="s">
        <v>37</v>
      </c>
      <c r="B43" s="24">
        <f>1.31*6</f>
        <v>7.86</v>
      </c>
      <c r="C43" s="108" t="s">
        <v>9</v>
      </c>
      <c r="D43" s="30" t="s">
        <v>29</v>
      </c>
      <c r="E43" s="32">
        <f>4/328</f>
        <v>1.2195121951219513E-2</v>
      </c>
      <c r="F43" s="108" t="s">
        <v>9</v>
      </c>
      <c r="G43" s="30" t="s">
        <v>18</v>
      </c>
      <c r="H43" s="32">
        <f>10*1.308/328</f>
        <v>3.9878048780487806E-2</v>
      </c>
      <c r="I43" s="108"/>
      <c r="J43" s="30" t="s">
        <v>17</v>
      </c>
      <c r="K43" s="40">
        <f>208/328</f>
        <v>0.63414634146341464</v>
      </c>
    </row>
    <row r="44" spans="1:11" x14ac:dyDescent="0.25">
      <c r="A44" s="23" t="s">
        <v>38</v>
      </c>
      <c r="B44" s="24">
        <f>1.31*9</f>
        <v>11.790000000000001</v>
      </c>
      <c r="C44" s="108"/>
      <c r="D44" s="30" t="s">
        <v>30</v>
      </c>
      <c r="E44" s="32">
        <f>1/328</f>
        <v>3.0487804878048782E-3</v>
      </c>
      <c r="F44" s="108"/>
      <c r="G44" s="30" t="s">
        <v>19</v>
      </c>
      <c r="H44" s="32">
        <f>30*1.308/328</f>
        <v>0.11963414634146342</v>
      </c>
      <c r="I44" s="108" t="s">
        <v>9</v>
      </c>
      <c r="J44" s="30" t="s">
        <v>18</v>
      </c>
      <c r="K44" s="40">
        <f>28/328</f>
        <v>8.5365853658536592E-2</v>
      </c>
    </row>
    <row r="45" spans="1:11" ht="75.75" thickBot="1" x14ac:dyDescent="0.3">
      <c r="A45" s="23" t="s">
        <v>39</v>
      </c>
      <c r="B45" s="24">
        <f>1.31*9.75</f>
        <v>12.772500000000001</v>
      </c>
      <c r="C45" s="36" t="s">
        <v>20</v>
      </c>
      <c r="D45" s="37" t="s">
        <v>16</v>
      </c>
      <c r="E45" s="38">
        <f>2/328</f>
        <v>6.0975609756097563E-3</v>
      </c>
      <c r="F45" s="36" t="s">
        <v>34</v>
      </c>
      <c r="G45" s="37" t="s">
        <v>16</v>
      </c>
      <c r="H45" s="38">
        <f>15*1.308/328</f>
        <v>5.9817073170731712E-2</v>
      </c>
      <c r="I45" s="108"/>
      <c r="J45" s="34" t="s">
        <v>25</v>
      </c>
      <c r="K45" s="40">
        <f>56/328</f>
        <v>0.17073170731707318</v>
      </c>
    </row>
    <row r="46" spans="1:11" x14ac:dyDescent="0.25">
      <c r="A46" s="23" t="s">
        <v>26</v>
      </c>
      <c r="B46" s="24">
        <f>1.31*10.5</f>
        <v>13.755000000000001</v>
      </c>
      <c r="C46" s="43" t="s">
        <v>56</v>
      </c>
      <c r="F46" s="43" t="s">
        <v>56</v>
      </c>
      <c r="I46" s="108"/>
      <c r="J46" s="30" t="s">
        <v>26</v>
      </c>
      <c r="K46" s="40">
        <f>63/328</f>
        <v>0.19207317073170732</v>
      </c>
    </row>
    <row r="47" spans="1:11" ht="15.75" thickBot="1" x14ac:dyDescent="0.3">
      <c r="A47" s="25" t="s">
        <v>40</v>
      </c>
      <c r="B47" s="26">
        <f>1.31*10.75</f>
        <v>14.082500000000001</v>
      </c>
      <c r="C47"/>
      <c r="I47" s="101" t="s">
        <v>34</v>
      </c>
      <c r="J47" s="30" t="s">
        <v>23</v>
      </c>
      <c r="K47" s="40">
        <f>29/328</f>
        <v>8.8414634146341459E-2</v>
      </c>
    </row>
    <row r="48" spans="1:11" ht="15.75" thickBot="1" x14ac:dyDescent="0.3">
      <c r="A48" s="43" t="s">
        <v>57</v>
      </c>
      <c r="C48"/>
      <c r="I48" s="102"/>
      <c r="J48" s="37" t="s">
        <v>24</v>
      </c>
      <c r="K48" s="41">
        <f>35/328</f>
        <v>0.10670731707317073</v>
      </c>
    </row>
    <row r="49" spans="1:9" x14ac:dyDescent="0.25">
      <c r="A49" s="2"/>
      <c r="I49" s="43" t="s">
        <v>56</v>
      </c>
    </row>
  </sheetData>
  <sheetProtection password="8147" sheet="1" selectLockedCells="1"/>
  <dataConsolidate/>
  <mergeCells count="14">
    <mergeCell ref="A1:I1"/>
    <mergeCell ref="A39:B39"/>
    <mergeCell ref="R8:S8"/>
    <mergeCell ref="I47:I48"/>
    <mergeCell ref="C39:E39"/>
    <mergeCell ref="F39:H39"/>
    <mergeCell ref="I39:K39"/>
    <mergeCell ref="F41:F42"/>
    <mergeCell ref="I41:I43"/>
    <mergeCell ref="F5:G5"/>
    <mergeCell ref="C41:C42"/>
    <mergeCell ref="C43:C44"/>
    <mergeCell ref="F43:F44"/>
    <mergeCell ref="I44:I46"/>
  </mergeCells>
  <conditionalFormatting sqref="D27">
    <cfRule type="cellIs" priority="3" operator="lessThan">
      <formula>$D$28</formula>
    </cfRule>
    <cfRule type="cellIs" dxfId="3" priority="4" operator="lessThan">
      <formula>$D$28</formula>
    </cfRule>
  </conditionalFormatting>
  <conditionalFormatting sqref="E27">
    <cfRule type="cellIs" dxfId="2" priority="1" operator="lessThan">
      <formula>$E$28</formula>
    </cfRule>
    <cfRule type="cellIs" priority="2" operator="lessThan">
      <formula>$E$28</formula>
    </cfRule>
  </conditionalFormatting>
  <conditionalFormatting sqref="F27">
    <cfRule type="cellIs" dxfId="1" priority="10" operator="lessThan">
      <formula>$F$28</formula>
    </cfRule>
  </conditionalFormatting>
  <conditionalFormatting sqref="F29">
    <cfRule type="expression" dxfId="0" priority="11">
      <formula>"if($F$22&gt;$F$23)"</formula>
    </cfRule>
    <cfRule type="expression" priority="12">
      <formula>"if($F$22&gt;$F$23,"" surplus"","" deficit"")"</formula>
    </cfRule>
  </conditionalFormatting>
  <dataValidations count="3">
    <dataValidation type="list" allowBlank="1" showInputMessage="1" showErrorMessage="1" sqref="C6" xr:uid="{00000000-0002-0000-0100-000000000000}">
      <formula1>$I$41:$I$48</formula1>
    </dataValidation>
    <dataValidation type="list" allowBlank="1" showInputMessage="1" showErrorMessage="1" sqref="AC3:AC4" xr:uid="{00000000-0002-0000-0100-000001000000}">
      <formula1>$AC$3:$AC$4</formula1>
    </dataValidation>
    <dataValidation type="list" allowBlank="1" showInputMessage="1" showErrorMessage="1" sqref="E9:E24" xr:uid="{00000000-0002-0000-0100-000002000000}">
      <formula1>$U$3:$U$4</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M5:Y121"/>
  <sheetViews>
    <sheetView topLeftCell="B1" zoomScale="90" zoomScaleNormal="90" workbookViewId="0">
      <selection activeCell="R5" sqref="R5"/>
    </sheetView>
  </sheetViews>
  <sheetFormatPr defaultRowHeight="15" x14ac:dyDescent="0.25"/>
  <sheetData>
    <row r="5" spans="18:25" ht="18.75" x14ac:dyDescent="0.3">
      <c r="R5" s="47" t="s">
        <v>87</v>
      </c>
    </row>
    <row r="7" spans="18:25" x14ac:dyDescent="0.25">
      <c r="S7" s="48" t="s">
        <v>88</v>
      </c>
      <c r="T7" s="49" t="s">
        <v>10</v>
      </c>
      <c r="W7" s="49" t="s">
        <v>9</v>
      </c>
      <c r="X7" s="49"/>
      <c r="Y7" s="49" t="s">
        <v>89</v>
      </c>
    </row>
    <row r="8" spans="18:25" x14ac:dyDescent="0.25">
      <c r="S8" s="110" t="s">
        <v>90</v>
      </c>
      <c r="T8" t="s">
        <v>91</v>
      </c>
      <c r="W8" t="s">
        <v>92</v>
      </c>
      <c r="Y8" t="s">
        <v>93</v>
      </c>
    </row>
    <row r="9" spans="18:25" x14ac:dyDescent="0.25">
      <c r="S9" s="110"/>
      <c r="T9" t="s">
        <v>94</v>
      </c>
      <c r="W9" t="s">
        <v>95</v>
      </c>
      <c r="Y9" t="s">
        <v>96</v>
      </c>
    </row>
    <row r="10" spans="18:25" x14ac:dyDescent="0.25">
      <c r="S10" s="110"/>
      <c r="T10" t="s">
        <v>97</v>
      </c>
      <c r="W10" t="s">
        <v>98</v>
      </c>
    </row>
    <row r="11" spans="18:25" x14ac:dyDescent="0.25">
      <c r="S11" s="110"/>
      <c r="T11" t="s">
        <v>99</v>
      </c>
    </row>
    <row r="121" spans="13:13" x14ac:dyDescent="0.25">
      <c r="M121" s="50"/>
    </row>
  </sheetData>
  <sheetProtection sheet="1" objects="1" scenarios="1"/>
  <mergeCells count="1">
    <mergeCell ref="S8:S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25" workbookViewId="0">
      <selection activeCell="V43" sqref="V43"/>
    </sheetView>
  </sheetViews>
  <sheetFormatPr defaultRowHeight="15" x14ac:dyDescent="0.2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LWM metrics calculator</vt:lpstr>
      <vt:lpstr>Forest Region</vt:lpstr>
      <vt:lpstr>References</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Log metrics calculator</dc:title>
  <dc:subject>Log metrics calculator</dc:subject>
  <dc:creator>WSDOT Hydraulics</dc:creator>
  <cp:keywords>Log metrics calculator</cp:keywords>
  <cp:lastModifiedBy>Williams, Stephanie</cp:lastModifiedBy>
  <dcterms:created xsi:type="dcterms:W3CDTF">2020-02-25T15:42:45Z</dcterms:created>
  <dcterms:modified xsi:type="dcterms:W3CDTF">2025-04-07T19:37:00Z</dcterms:modified>
  <cp:category>Log metrics calculator</cp:category>
</cp:coreProperties>
</file>