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wsdot-my.sharepoint.com/personal/willisr_wsdot_wa_gov/Documents/Desktop/"/>
    </mc:Choice>
  </mc:AlternateContent>
  <xr:revisionPtr revIDLastSave="3" documentId="13_ncr:1_{AAEA6136-43E7-4F32-AEF1-6FBA42E52A1C}" xr6:coauthVersionLast="47" xr6:coauthVersionMax="47" xr10:uidLastSave="{C9047A07-5EED-45F5-9241-C21F72DCB83F}"/>
  <bookViews>
    <workbookView xWindow="-120" yWindow="-120" windowWidth="29040" windowHeight="15720" tabRatio="650" xr2:uid="{00000000-000D-0000-FFFF-FFFF00000000}"/>
  </bookViews>
  <sheets>
    <sheet name="Prime's Name" sheetId="4" r:id="rId1"/>
    <sheet name="Subconsultant's Name 1" sheetId="6" r:id="rId2"/>
    <sheet name="Subconsultant's Name 2" sheetId="7" r:id="rId3"/>
    <sheet name="Subconsultant's Name 3" sheetId="8" r:id="rId4"/>
    <sheet name="Subconsultant's Name 4" sheetId="9" r:id="rId5"/>
    <sheet name="Subconsultant's Name 5" sheetId="10" r:id="rId6"/>
    <sheet name="Math Sheet" sheetId="5" r:id="rId7"/>
  </sheets>
  <definedNames>
    <definedName name="_xlnm.Print_Area" localSheetId="6">'Math Sheet'!$A$1:$J$53</definedName>
    <definedName name="_xlnm.Print_Area" localSheetId="0">'Prime''s Name'!$A$1:$D$28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0" l="1"/>
  <c r="C8" i="10" s="1"/>
  <c r="D8" i="10" s="1"/>
  <c r="B17" i="10"/>
  <c r="C7" i="10" s="1"/>
  <c r="D7" i="10" s="1"/>
  <c r="D11" i="10" s="1"/>
  <c r="C10" i="10"/>
  <c r="D10" i="10" s="1"/>
  <c r="D9" i="10"/>
  <c r="D6" i="10"/>
  <c r="D5" i="10"/>
  <c r="B18" i="9"/>
  <c r="B17" i="9"/>
  <c r="C10" i="9"/>
  <c r="D10" i="9" s="1"/>
  <c r="D9" i="9"/>
  <c r="C8" i="9"/>
  <c r="D8" i="9" s="1"/>
  <c r="C7" i="9"/>
  <c r="D7" i="9" s="1"/>
  <c r="D11" i="9" s="1"/>
  <c r="D6" i="9"/>
  <c r="D5" i="9"/>
  <c r="B18" i="8"/>
  <c r="B17" i="8"/>
  <c r="C10" i="8"/>
  <c r="D10" i="8" s="1"/>
  <c r="D9" i="8"/>
  <c r="C8" i="8"/>
  <c r="D8" i="8" s="1"/>
  <c r="C7" i="8"/>
  <c r="D7" i="8" s="1"/>
  <c r="D6" i="8"/>
  <c r="D5" i="8"/>
  <c r="B18" i="7"/>
  <c r="B17" i="7"/>
  <c r="C7" i="7" s="1"/>
  <c r="D7" i="7" s="1"/>
  <c r="D11" i="7" s="1"/>
  <c r="C10" i="7"/>
  <c r="D10" i="7" s="1"/>
  <c r="D9" i="7"/>
  <c r="C8" i="7"/>
  <c r="D8" i="7" s="1"/>
  <c r="D6" i="7"/>
  <c r="D5" i="7"/>
  <c r="B15" i="4"/>
  <c r="B21" i="4" s="1"/>
  <c r="C10" i="4" s="1"/>
  <c r="D10" i="4" s="1"/>
  <c r="D11" i="6"/>
  <c r="B18" i="6"/>
  <c r="C8" i="6" s="1"/>
  <c r="D8" i="6" s="1"/>
  <c r="B17" i="6"/>
  <c r="C7" i="6" s="1"/>
  <c r="D7" i="6" s="1"/>
  <c r="C10" i="6"/>
  <c r="D10" i="6" s="1"/>
  <c r="D9" i="6"/>
  <c r="D6" i="6"/>
  <c r="D5" i="6"/>
  <c r="H8" i="5"/>
  <c r="H9" i="5" s="1"/>
  <c r="H26" i="5"/>
  <c r="H27" i="5" s="1"/>
  <c r="H40" i="5"/>
  <c r="H41" i="5" s="1"/>
  <c r="H46" i="5"/>
  <c r="H47" i="5" s="1"/>
  <c r="D5" i="4"/>
  <c r="D6" i="4"/>
  <c r="D9" i="4"/>
  <c r="B19" i="4"/>
  <c r="C7" i="4" s="1"/>
  <c r="D7" i="4" s="1"/>
  <c r="B20" i="4"/>
  <c r="C8" i="4" s="1"/>
  <c r="D8" i="4" s="1"/>
  <c r="D11" i="4" l="1"/>
  <c r="D11" i="8"/>
</calcChain>
</file>

<file path=xl/sharedStrings.xml><?xml version="1.0" encoding="utf-8"?>
<sst xmlns="http://schemas.openxmlformats.org/spreadsheetml/2006/main" count="164" uniqueCount="48">
  <si>
    <t>Weighted Guidelines</t>
  </si>
  <si>
    <t>Factor</t>
  </si>
  <si>
    <t>Rate</t>
  </si>
  <si>
    <t>Weight</t>
  </si>
  <si>
    <t>Value</t>
  </si>
  <si>
    <t>Degree of Risk</t>
  </si>
  <si>
    <t>Relative Difficulty of Work</t>
  </si>
  <si>
    <t>Size of Job</t>
  </si>
  <si>
    <t>Period of Performance</t>
  </si>
  <si>
    <t>Assistance by the State</t>
  </si>
  <si>
    <t>Sub-consulting</t>
  </si>
  <si>
    <t>Total Agreement Cost:</t>
  </si>
  <si>
    <t>Subconsultant Costs:</t>
  </si>
  <si>
    <t>Percent Sub-consultant:</t>
  </si>
  <si>
    <t>Agreement Duration (Months):</t>
  </si>
  <si>
    <t>Calculated Risk Factors</t>
  </si>
  <si>
    <t>Size of Job:</t>
  </si>
  <si>
    <t>Period of Performance:</t>
  </si>
  <si>
    <t>Sub-Consulting:</t>
  </si>
  <si>
    <t>DIRECTIONS:</t>
  </si>
  <si>
    <t>Basic Equations:</t>
  </si>
  <si>
    <t>For the line segment A-B:</t>
  </si>
  <si>
    <t>y=</t>
  </si>
  <si>
    <t>mx + b</t>
  </si>
  <si>
    <t>m=</t>
  </si>
  <si>
    <r>
      <t>(y-y</t>
    </r>
    <r>
      <rPr>
        <vertAlign val="subscript"/>
        <sz val="10"/>
        <rFont val="Arial"/>
        <family val="2"/>
      </rPr>
      <t>0</t>
    </r>
    <r>
      <rPr>
        <sz val="10"/>
        <rFont val="Arial"/>
        <family val="2"/>
      </rPr>
      <t>) / (x-x</t>
    </r>
    <r>
      <rPr>
        <vertAlign val="subscript"/>
        <sz val="10"/>
        <rFont val="Arial"/>
        <family val="2"/>
      </rPr>
      <t>0</t>
    </r>
    <r>
      <rPr>
        <sz val="10"/>
        <rFont val="Arial"/>
        <family val="2"/>
      </rPr>
      <t>)</t>
    </r>
  </si>
  <si>
    <t>b=</t>
  </si>
  <si>
    <t>y - mx</t>
  </si>
  <si>
    <t>0.0045x + 0.17</t>
  </si>
  <si>
    <t>DATA</t>
  </si>
  <si>
    <t>for Sub-consulting more than 40%, y = 0.35</t>
  </si>
  <si>
    <t>Percent Sub-consulting</t>
  </si>
  <si>
    <t>Risk</t>
  </si>
  <si>
    <t>For contract durations less than 2 months, y = 0.17</t>
  </si>
  <si>
    <t>Period</t>
  </si>
  <si>
    <t>For the line segment C-D:</t>
  </si>
  <si>
    <t>0.0082x + 0.1536</t>
  </si>
  <si>
    <t>For contract durations greater than 24 months, y = 0.35</t>
  </si>
  <si>
    <t>For total contract costs less than $100k, y = 0.35</t>
  </si>
  <si>
    <t>Cost</t>
  </si>
  <si>
    <t>For the line segment E-F:</t>
  </si>
  <si>
    <t>-2.653E-08x + 0.34265</t>
  </si>
  <si>
    <t>For the line segment F-G:</t>
  </si>
  <si>
    <t>-8.000E-09x + 0.25</t>
  </si>
  <si>
    <t>For total contract costs greater than $10M, y = 0.17</t>
  </si>
  <si>
    <t>Total Profit Fix Fee</t>
  </si>
  <si>
    <t>The engineer needs to fill in only the fields that are highlighted. The three highlighted fields in the table are judgment calls.  The other three are defined by formulae.  These are calculated using project information that the engineer fills in using the highlighted cells below the table.</t>
  </si>
  <si>
    <t>(Consultant's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</si>
</sst>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0.000"/>
    <numFmt numFmtId="165" formatCode="0.000_);[Red]\(0.000\)"/>
    <numFmt numFmtId="166" formatCode="0.0000"/>
    <numFmt numFmtId="167" formatCode="0.000E+00"/>
    <numFmt numFmtId="168" formatCode="0.00000"/>
  </numFmts>
  <fonts count="10" x14ac:knownFonts="1">
    <font>
      <sz val="10"/>
      <name val="Arial"/>
    </font>
    <font>
      <sz val="12"/>
      <name val="Arial"/>
      <family val="2"/>
    </font>
    <font>
      <vertAlign val="subscript"/>
      <sz val="10"/>
      <name val="Arial"/>
      <family val="2"/>
    </font>
    <font>
      <b/>
      <u/>
      <sz val="10"/>
      <name val="Arial"/>
      <family val="2"/>
    </font>
    <font>
      <b/>
      <u/>
      <sz val="12"/>
      <name val="Arial"/>
      <family val="2"/>
    </font>
    <font>
      <sz val="10"/>
      <name val="Arial"/>
      <family val="2"/>
    </font>
    <font>
      <b/>
      <sz val="14"/>
      <name val="Arial"/>
      <family val="2"/>
    </font>
    <font>
      <sz val="14"/>
      <name val="Arial"/>
      <family val="2"/>
    </font>
    <font>
      <sz val="18"/>
      <name val="Arial"/>
      <family val="2"/>
    </font>
    <font>
      <sz val="22"/>
      <name val="Arial"/>
      <family val="2"/>
    </font>
  </fonts>
  <fills count="5">
    <fill>
      <patternFill patternType="none"/>
    </fill>
    <fill>
      <patternFill patternType="gray125"/>
    </fill>
    <fill>
      <patternFill patternType="solid">
        <fgColor indexed="22"/>
        <bgColor indexed="64"/>
      </patternFill>
    </fill>
    <fill>
      <patternFill patternType="solid">
        <fgColor indexed="17"/>
        <bgColor indexed="64"/>
      </patternFill>
    </fill>
    <fill>
      <patternFill patternType="solid">
        <fgColor indexed="13"/>
        <bgColor indexed="64"/>
      </patternFill>
    </fill>
  </fills>
  <borders count="7">
    <border>
      <left/>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1">
    <xf numFmtId="0" fontId="0" fillId="0" borderId="0"/>
  </cellStyleXfs>
  <cellXfs count="52">
    <xf numFmtId="0" fontId="0" fillId="0" borderId="0" xfId="0"/>
    <xf numFmtId="0" fontId="0" fillId="0" borderId="0" xfId="0" applyAlignment="1">
      <alignment horizontal="right"/>
    </xf>
    <xf numFmtId="0" fontId="0" fillId="0" borderId="0" xfId="0" applyAlignment="1">
      <alignment horizontal="left"/>
    </xf>
    <xf numFmtId="166" fontId="0" fillId="0" borderId="0" xfId="0" applyNumberFormat="1" applyAlignment="1">
      <alignment horizontal="left"/>
    </xf>
    <xf numFmtId="0" fontId="0" fillId="3" borderId="0" xfId="0" applyFill="1"/>
    <xf numFmtId="0" fontId="0" fillId="0" borderId="1" xfId="0" applyBorder="1" applyAlignment="1">
      <alignment horizontal="right"/>
    </xf>
    <xf numFmtId="0" fontId="0" fillId="0" borderId="2" xfId="0" applyBorder="1"/>
    <xf numFmtId="0" fontId="0" fillId="0" borderId="3" xfId="0" applyBorder="1" applyAlignment="1">
      <alignment horizontal="right"/>
    </xf>
    <xf numFmtId="0" fontId="0" fillId="0" borderId="4" xfId="0"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8" fontId="0" fillId="0" borderId="1" xfId="0" applyNumberFormat="1" applyBorder="1" applyAlignment="1">
      <alignment horizontal="right"/>
    </xf>
    <xf numFmtId="8" fontId="0" fillId="0" borderId="3" xfId="0" applyNumberFormat="1" applyBorder="1"/>
    <xf numFmtId="0" fontId="0" fillId="0" borderId="4" xfId="0"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7" fontId="0" fillId="0" borderId="0" xfId="0" applyNumberFormat="1" applyAlignment="1">
      <alignment horizontal="left"/>
    </xf>
    <xf numFmtId="168" fontId="0" fillId="0" borderId="0" xfId="0" applyNumberFormat="1" applyAlignment="1">
      <alignment horizontal="left"/>
    </xf>
    <xf numFmtId="49" fontId="0" fillId="0" borderId="0" xfId="0" applyNumberFormat="1" applyAlignment="1">
      <alignment horizontal="left"/>
    </xf>
    <xf numFmtId="11" fontId="0" fillId="0" borderId="0" xfId="0" applyNumberFormat="1" applyAlignment="1">
      <alignment horizontal="left"/>
    </xf>
    <xf numFmtId="49" fontId="0" fillId="0" borderId="0" xfId="0" applyNumberFormat="1"/>
    <xf numFmtId="165"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2" fontId="6" fillId="2" borderId="0" xfId="0" applyNumberFormat="1" applyFont="1" applyFill="1" applyAlignment="1">
      <alignment horizontal="center"/>
    </xf>
    <xf numFmtId="0" fontId="0" fillId="0" borderId="0" xfId="0" applyProtection="1">
      <protection locked="0"/>
    </xf>
    <xf numFmtId="0" fontId="0" fillId="0" borderId="0" xfId="0" applyAlignment="1" applyProtection="1">
      <alignment horizont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0" borderId="0" xfId="0" applyFont="1" applyProtection="1">
      <protection locked="0"/>
    </xf>
    <xf numFmtId="164" fontId="1" fillId="4" borderId="0" xfId="0" applyNumberFormat="1"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protection locked="0"/>
    </xf>
    <xf numFmtId="0" fontId="1" fillId="0" borderId="0" xfId="0" applyFont="1" applyAlignment="1" applyProtection="1">
      <alignment horizontal="right"/>
      <protection locked="0"/>
    </xf>
    <xf numFmtId="8" fontId="1" fillId="4" borderId="0" xfId="0" applyNumberFormat="1" applyFont="1" applyFill="1" applyProtection="1">
      <protection locked="0"/>
    </xf>
    <xf numFmtId="0" fontId="1" fillId="4" borderId="0" xfId="0" applyFont="1" applyFill="1" applyAlignment="1" applyProtection="1">
      <alignment horizontal="center"/>
      <protection locked="0"/>
    </xf>
    <xf numFmtId="0" fontId="4" fillId="0" borderId="0" xfId="0" applyFont="1" applyAlignment="1" applyProtection="1">
      <alignment horizontal="right"/>
      <protection locked="0"/>
    </xf>
    <xf numFmtId="0" fontId="4" fillId="0" borderId="0" xfId="0" applyFont="1" applyAlignment="1" applyProtection="1">
      <alignment horizontal="left"/>
      <protection locked="0"/>
    </xf>
    <xf numFmtId="10" fontId="1" fillId="0" borderId="0" xfId="0" applyNumberFormat="1" applyFont="1" applyAlignment="1">
      <alignment horizontal="center"/>
    </xf>
    <xf numFmtId="165" fontId="1" fillId="0" borderId="0" xfId="0" applyNumberFormat="1" applyFont="1" applyAlignment="1" applyProtection="1">
      <alignment horizontal="center"/>
      <protection locked="0"/>
    </xf>
    <xf numFmtId="0" fontId="8" fillId="2" borderId="0" xfId="0" applyFont="1" applyFill="1" applyAlignment="1" applyProtection="1">
      <alignment horizontal="center"/>
      <protection locked="0"/>
    </xf>
    <xf numFmtId="0" fontId="0" fillId="0" borderId="0" xfId="0" applyAlignment="1" applyProtection="1">
      <alignment horizontal="left" wrapText="1"/>
      <protection locked="0"/>
    </xf>
    <xf numFmtId="0" fontId="9" fillId="0" borderId="0" xfId="0" applyFont="1" applyAlignment="1" applyProtection="1">
      <alignment horizontal="center" wrapText="1"/>
      <protection locked="0"/>
    </xf>
    <xf numFmtId="0" fontId="0" fillId="0" borderId="0" xfId="0" applyAlignment="1">
      <alignment horizontal="center"/>
    </xf>
    <xf numFmtId="0" fontId="0" fillId="0" borderId="0" xfId="0"/>
    <xf numFmtId="0" fontId="0" fillId="0" borderId="5" xfId="0" applyBorder="1" applyAlignment="1">
      <alignment horizontal="center"/>
    </xf>
    <xf numFmtId="0" fontId="0" fillId="0" borderId="6" xfId="0" applyBorder="1" applyAlignment="1">
      <alignment horizontal="center"/>
    </xf>
    <xf numFmtId="0" fontId="3" fillId="0" borderId="5"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US"/>
              <a:t>Size of Job Risk Factor</a:t>
            </a:r>
          </a:p>
        </c:rich>
      </c:tx>
      <c:layout>
        <c:manualLayout>
          <c:xMode val="edge"/>
          <c:yMode val="edge"/>
          <c:x val="0.30722891566265059"/>
          <c:y val="3.7037158818519891E-2"/>
        </c:manualLayout>
      </c:layout>
      <c:overlay val="0"/>
      <c:spPr>
        <a:noFill/>
        <a:ln w="25400">
          <a:noFill/>
        </a:ln>
      </c:spPr>
    </c:title>
    <c:autoTitleDeleted val="0"/>
    <c:plotArea>
      <c:layout>
        <c:manualLayout>
          <c:layoutTarget val="inner"/>
          <c:xMode val="edge"/>
          <c:yMode val="edge"/>
          <c:x val="0.20481927710843373"/>
          <c:y val="0.19528683740674127"/>
          <c:w val="0.75301204819277112"/>
          <c:h val="0.42761083363200242"/>
        </c:manualLayout>
      </c:layout>
      <c:lineChart>
        <c:grouping val="standard"/>
        <c:varyColors val="0"/>
        <c:ser>
          <c:idx val="0"/>
          <c:order val="0"/>
          <c:tx>
            <c:strRef>
              <c:f>'Math Sheet'!$M$36</c:f>
              <c:strCache>
                <c:ptCount val="1"/>
                <c:pt idx="0">
                  <c:v>Risk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719-4679-9FC1-64F09FAFA586}"/>
                </c:ext>
              </c:extLst>
            </c:dLbl>
            <c:dLbl>
              <c:idx val="1"/>
              <c:delete val="1"/>
              <c:extLst>
                <c:ext xmlns:c15="http://schemas.microsoft.com/office/drawing/2012/chart" uri="{CE6537A1-D6FC-4f65-9D91-7224C49458BB}"/>
                <c:ext xmlns:c16="http://schemas.microsoft.com/office/drawing/2014/chart" uri="{C3380CC4-5D6E-409C-BE32-E72D297353CC}">
                  <c16:uniqueId val="{00000001-5719-4679-9FC1-64F09FAFA586}"/>
                </c:ext>
              </c:extLst>
            </c:dLbl>
            <c:dLbl>
              <c:idx val="2"/>
              <c:layout>
                <c:manualLayout>
                  <c:x val="-3.1626664136862326E-2"/>
                  <c:y val="-4.6620949203786316E-2"/>
                </c:manualLayout>
              </c:layout>
              <c:tx>
                <c:rich>
                  <a:bodyPr/>
                  <a:lstStyle/>
                  <a:p>
                    <a:r>
                      <a:rPr lang="en-US"/>
                      <a:t>E</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19-4679-9FC1-64F09FAFA586}"/>
                </c:ext>
              </c:extLst>
            </c:dLbl>
            <c:dLbl>
              <c:idx val="3"/>
              <c:layout>
                <c:manualLayout>
                  <c:x val="-5.0216614489462241E-4"/>
                  <c:y val="-2.7344884191331131E-2"/>
                </c:manualLayout>
              </c:layout>
              <c:tx>
                <c:rich>
                  <a:bodyPr/>
                  <a:lstStyle/>
                  <a:p>
                    <a:r>
                      <a:rPr lang="en-US"/>
                      <a:t>F</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19-4679-9FC1-64F09FAFA586}"/>
                </c:ext>
              </c:extLst>
            </c:dLbl>
            <c:dLbl>
              <c:idx val="4"/>
              <c:layout>
                <c:manualLayout>
                  <c:x val="-3.5642728393890599E-2"/>
                  <c:y val="3.7638767774549831E-2"/>
                </c:manualLayout>
              </c:layout>
              <c:tx>
                <c:rich>
                  <a:bodyPr/>
                  <a:lstStyle/>
                  <a:p>
                    <a:r>
                      <a:rPr lang="en-US"/>
                      <a:t>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19-4679-9FC1-64F09FAFA586}"/>
                </c:ext>
              </c:extLst>
            </c:dLbl>
            <c:dLbl>
              <c:idx val="5"/>
              <c:delete val="1"/>
              <c:extLst>
                <c:ext xmlns:c15="http://schemas.microsoft.com/office/drawing/2012/chart" uri="{CE6537A1-D6FC-4f65-9D91-7224C49458BB}"/>
                <c:ext xmlns:c16="http://schemas.microsoft.com/office/drawing/2014/chart" uri="{C3380CC4-5D6E-409C-BE32-E72D297353CC}">
                  <c16:uniqueId val="{00000005-5719-4679-9FC1-64F09FAFA586}"/>
                </c:ext>
              </c:extLst>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'Math Sheet'!$L$37:$L$42</c:f>
              <c:numCache>
                <c:formatCode>"$"#,##0.00_);[Red]\("$"#,##0.00\)</c:formatCode>
                <c:ptCount val="6"/>
                <c:pt idx="0">
                  <c:v>0</c:v>
                </c:pt>
                <c:pt idx="1">
                  <c:v>99999.99</c:v>
                </c:pt>
                <c:pt idx="2">
                  <c:v>100000</c:v>
                </c:pt>
                <c:pt idx="3">
                  <c:v>5000000</c:v>
                </c:pt>
                <c:pt idx="4">
                  <c:v>10000000</c:v>
                </c:pt>
                <c:pt idx="5">
                  <c:v>11000000</c:v>
                </c:pt>
              </c:numCache>
            </c:numRef>
          </c:cat>
          <c:val>
            <c:numRef>
              <c:f>'Math Sheet'!$M$37:$M$42</c:f>
              <c:numCache>
                <c:formatCode>General</c:formatCode>
                <c:ptCount val="6"/>
                <c:pt idx="0">
                  <c:v>0.35</c:v>
                </c:pt>
                <c:pt idx="1">
                  <c:v>0.35</c:v>
                </c:pt>
                <c:pt idx="2">
                  <c:v>0.34</c:v>
                </c:pt>
                <c:pt idx="3">
                  <c:v>0.21</c:v>
                </c:pt>
                <c:pt idx="4">
                  <c:v>0.17</c:v>
                </c:pt>
                <c:pt idx="5">
                  <c:v>0.17</c:v>
                </c:pt>
              </c:numCache>
            </c:numRef>
          </c:val>
          <c:smooth val="0"/>
          <c:extLst>
            <c:ext xmlns:c16="http://schemas.microsoft.com/office/drawing/2014/chart" uri="{C3380CC4-5D6E-409C-BE32-E72D297353CC}">
              <c16:uniqueId val="{00000006-5719-4679-9FC1-64F09FAFA586}"/>
            </c:ext>
          </c:extLst>
        </c:ser>
        <c:dLbls>
          <c:showLegendKey val="0"/>
          <c:showVal val="1"/>
          <c:showCatName val="0"/>
          <c:showSerName val="0"/>
          <c:showPercent val="0"/>
          <c:showBubbleSize val="0"/>
        </c:dLbls>
        <c:marker val="1"/>
        <c:smooth val="0"/>
        <c:axId val="110717952"/>
        <c:axId val="110889216"/>
      </c:lineChart>
      <c:catAx>
        <c:axId val="110717952"/>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Total Agreement Cost</a:t>
                </a:r>
              </a:p>
            </c:rich>
          </c:tx>
          <c:layout>
            <c:manualLayout>
              <c:xMode val="edge"/>
              <c:yMode val="edge"/>
              <c:x val="0.39156626506024095"/>
              <c:y val="0.87879076833033565"/>
            </c:manualLayout>
          </c:layout>
          <c:overlay val="0"/>
          <c:spPr>
            <a:noFill/>
            <a:ln w="25400">
              <a:noFill/>
            </a:ln>
          </c:spPr>
        </c:title>
        <c:numFmt formatCode="&quot;$&quot;#,##0.00_);[Red]\(&quot;$&quot;#,##0.0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0889216"/>
        <c:crosses val="autoZero"/>
        <c:auto val="1"/>
        <c:lblAlgn val="ctr"/>
        <c:lblOffset val="100"/>
        <c:tickLblSkip val="1"/>
        <c:tickMarkSkip val="1"/>
        <c:noMultiLvlLbl val="0"/>
      </c:catAx>
      <c:valAx>
        <c:axId val="110889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Risk</a:t>
                </a:r>
              </a:p>
            </c:rich>
          </c:tx>
          <c:layout>
            <c:manualLayout>
              <c:xMode val="edge"/>
              <c:yMode val="edge"/>
              <c:x val="4.8192771084337352E-2"/>
              <c:y val="0.36027054487105714"/>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717952"/>
        <c:crosses val="autoZero"/>
        <c:crossBetween val="between"/>
      </c:valAx>
      <c:spPr>
        <a:solidFill>
          <a:srgbClr val="C0C0C0"/>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US"/>
              <a:t>Sub-consulting Risk Factor</a:t>
            </a:r>
          </a:p>
        </c:rich>
      </c:tx>
      <c:layout>
        <c:manualLayout>
          <c:xMode val="edge"/>
          <c:yMode val="edge"/>
          <c:x val="0.18627510427869778"/>
          <c:y val="3.8793185094762539E-2"/>
        </c:manualLayout>
      </c:layout>
      <c:overlay val="0"/>
      <c:spPr>
        <a:noFill/>
        <a:ln w="25400">
          <a:noFill/>
        </a:ln>
      </c:spPr>
    </c:title>
    <c:autoTitleDeleted val="0"/>
    <c:plotArea>
      <c:layout>
        <c:manualLayout>
          <c:layoutTarget val="inner"/>
          <c:xMode val="edge"/>
          <c:yMode val="edge"/>
          <c:x val="0.22222293142020086"/>
          <c:y val="0.25000052616624746"/>
          <c:w val="0.73202847997242637"/>
          <c:h val="0.47844928283540467"/>
        </c:manualLayout>
      </c:layout>
      <c:lineChart>
        <c:grouping val="standard"/>
        <c:varyColors val="0"/>
        <c:ser>
          <c:idx val="0"/>
          <c:order val="0"/>
          <c:tx>
            <c:strRef>
              <c:f>'Math Sheet'!$M$13</c:f>
              <c:strCache>
                <c:ptCount val="1"/>
                <c:pt idx="0">
                  <c:v>Risk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7.4074164712794877E-2"/>
                  <c:y val="-1.9306676862253735E-2"/>
                </c:manualLayout>
              </c:layout>
              <c:tx>
                <c:rich>
                  <a:bodyPr/>
                  <a:lstStyle/>
                  <a:p>
                    <a:r>
                      <a:rPr lang="en-US"/>
                      <a:t>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E06-439D-B681-64D88299EA9B}"/>
                </c:ext>
              </c:extLst>
            </c:dLbl>
            <c:dLbl>
              <c:idx val="1"/>
              <c:layout>
                <c:manualLayout>
                  <c:x val="-6.3181134316736332E-2"/>
                  <c:y val="-4.1074071788054944E-2"/>
                </c:manualLayout>
              </c:layout>
              <c:tx>
                <c:rich>
                  <a:bodyPr/>
                  <a:lstStyle/>
                  <a:p>
                    <a:r>
                      <a:rPr lang="en-US"/>
                      <a:t>B</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06-439D-B681-64D88299EA9B}"/>
                </c:ext>
              </c:extLst>
            </c:dLbl>
            <c:dLbl>
              <c:idx val="2"/>
              <c:delete val="1"/>
              <c:extLst>
                <c:ext xmlns:c15="http://schemas.microsoft.com/office/drawing/2012/chart" uri="{CE6537A1-D6FC-4f65-9D91-7224C49458BB}"/>
                <c:ext xmlns:c16="http://schemas.microsoft.com/office/drawing/2014/chart" uri="{C3380CC4-5D6E-409C-BE32-E72D297353CC}">
                  <c16:uniqueId val="{00000002-AE06-439D-B681-64D88299EA9B}"/>
                </c:ext>
              </c:extLst>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'Math Sheet'!$L$14:$L$16</c:f>
              <c:numCache>
                <c:formatCode>General</c:formatCode>
                <c:ptCount val="3"/>
                <c:pt idx="0">
                  <c:v>0</c:v>
                </c:pt>
                <c:pt idx="1">
                  <c:v>40</c:v>
                </c:pt>
                <c:pt idx="2">
                  <c:v>100</c:v>
                </c:pt>
              </c:numCache>
            </c:numRef>
          </c:cat>
          <c:val>
            <c:numRef>
              <c:f>'Math Sheet'!$M$14:$M$16</c:f>
              <c:numCache>
                <c:formatCode>General</c:formatCode>
                <c:ptCount val="3"/>
                <c:pt idx="0">
                  <c:v>0.17</c:v>
                </c:pt>
                <c:pt idx="1">
                  <c:v>0.35</c:v>
                </c:pt>
                <c:pt idx="2">
                  <c:v>0.35</c:v>
                </c:pt>
              </c:numCache>
            </c:numRef>
          </c:val>
          <c:smooth val="0"/>
          <c:extLst>
            <c:ext xmlns:c16="http://schemas.microsoft.com/office/drawing/2014/chart" uri="{C3380CC4-5D6E-409C-BE32-E72D297353CC}">
              <c16:uniqueId val="{00000003-AE06-439D-B681-64D88299EA9B}"/>
            </c:ext>
          </c:extLst>
        </c:ser>
        <c:dLbls>
          <c:showLegendKey val="0"/>
          <c:showVal val="1"/>
          <c:showCatName val="0"/>
          <c:showSerName val="0"/>
          <c:showPercent val="0"/>
          <c:showBubbleSize val="0"/>
        </c:dLbls>
        <c:marker val="1"/>
        <c:smooth val="0"/>
        <c:axId val="110908928"/>
        <c:axId val="111018752"/>
      </c:lineChart>
      <c:catAx>
        <c:axId val="1109089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Percent Sub-consulting</a:t>
                </a:r>
              </a:p>
            </c:rich>
          </c:tx>
          <c:layout>
            <c:manualLayout>
              <c:xMode val="edge"/>
              <c:yMode val="edge"/>
              <c:x val="0.37255020855739557"/>
              <c:y val="0.84482936428593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018752"/>
        <c:crosses val="autoZero"/>
        <c:auto val="1"/>
        <c:lblAlgn val="ctr"/>
        <c:lblOffset val="100"/>
        <c:tickLblSkip val="1"/>
        <c:tickMarkSkip val="1"/>
        <c:noMultiLvlLbl val="0"/>
      </c:catAx>
      <c:valAx>
        <c:axId val="1110187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Risk</a:t>
                </a:r>
              </a:p>
            </c:rich>
          </c:tx>
          <c:layout>
            <c:manualLayout>
              <c:xMode val="edge"/>
              <c:yMode val="edge"/>
              <c:x val="5.228774856945903E-2"/>
              <c:y val="0.426725036042387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9089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Period of Performance Risk Factor</a:t>
            </a:r>
          </a:p>
        </c:rich>
      </c:tx>
      <c:layout>
        <c:manualLayout>
          <c:xMode val="edge"/>
          <c:yMode val="edge"/>
          <c:x val="0.18627510427869778"/>
          <c:y val="3.9473853283705472E-2"/>
        </c:manualLayout>
      </c:layout>
      <c:overlay val="0"/>
      <c:spPr>
        <a:noFill/>
        <a:ln w="25400">
          <a:noFill/>
        </a:ln>
      </c:spPr>
    </c:title>
    <c:autoTitleDeleted val="0"/>
    <c:plotArea>
      <c:layout>
        <c:manualLayout>
          <c:layoutTarget val="inner"/>
          <c:xMode val="edge"/>
          <c:yMode val="edge"/>
          <c:x val="0.22222293142020086"/>
          <c:y val="0.24122910340042233"/>
          <c:w val="0.73202847997242637"/>
          <c:h val="0.48245820680084467"/>
        </c:manualLayout>
      </c:layout>
      <c:lineChart>
        <c:grouping val="standard"/>
        <c:varyColors val="0"/>
        <c:ser>
          <c:idx val="0"/>
          <c:order val="0"/>
          <c:tx>
            <c:strRef>
              <c:f>'Math Sheet'!$M$21</c:f>
              <c:strCache>
                <c:ptCount val="1"/>
                <c:pt idx="0">
                  <c:v>Risk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D91-4D78-9F48-441350D921CB}"/>
                </c:ext>
              </c:extLst>
            </c:dLbl>
            <c:dLbl>
              <c:idx val="1"/>
              <c:layout>
                <c:manualLayout>
                  <c:x val="8.7145710379408214E-3"/>
                  <c:y val="-9.6593626557688328E-3"/>
                </c:manualLayout>
              </c:layout>
              <c:tx>
                <c:rich>
                  <a:bodyPr/>
                  <a:lstStyle/>
                  <a:p>
                    <a:r>
                      <a:rPr lang="en-US"/>
                      <a:t>C</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D91-4D78-9F48-441350D921CB}"/>
                </c:ext>
              </c:extLst>
            </c:dLbl>
            <c:dLbl>
              <c:idx val="2"/>
              <c:layout>
                <c:manualLayout>
                  <c:x val="-6.9716810865221635E-2"/>
                  <c:y val="-3.3782594159932178E-2"/>
                </c:manualLayout>
              </c:layout>
              <c:tx>
                <c:rich>
                  <a:bodyPr/>
                  <a:lstStyle/>
                  <a:p>
                    <a:r>
                      <a:rPr lang="en-US"/>
                      <a:t>D</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D91-4D78-9F48-441350D921CB}"/>
                </c:ext>
              </c:extLst>
            </c:dLbl>
            <c:dLbl>
              <c:idx val="3"/>
              <c:delete val="1"/>
              <c:extLst>
                <c:ext xmlns:c15="http://schemas.microsoft.com/office/drawing/2012/chart" uri="{CE6537A1-D6FC-4f65-9D91-7224C49458BB}"/>
                <c:ext xmlns:c16="http://schemas.microsoft.com/office/drawing/2014/chart" uri="{C3380CC4-5D6E-409C-BE32-E72D297353CC}">
                  <c16:uniqueId val="{00000003-BD91-4D78-9F48-441350D921CB}"/>
                </c:ext>
              </c:extLst>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'Math Sheet'!$L$22:$L$25</c:f>
              <c:numCache>
                <c:formatCode>General</c:formatCode>
                <c:ptCount val="4"/>
                <c:pt idx="0">
                  <c:v>1</c:v>
                </c:pt>
                <c:pt idx="1">
                  <c:v>2</c:v>
                </c:pt>
                <c:pt idx="2">
                  <c:v>24</c:v>
                </c:pt>
                <c:pt idx="3">
                  <c:v>25</c:v>
                </c:pt>
              </c:numCache>
            </c:numRef>
          </c:cat>
          <c:val>
            <c:numRef>
              <c:f>'Math Sheet'!$M$22:$M$25</c:f>
              <c:numCache>
                <c:formatCode>General</c:formatCode>
                <c:ptCount val="4"/>
                <c:pt idx="0">
                  <c:v>0.17</c:v>
                </c:pt>
                <c:pt idx="1">
                  <c:v>0.17</c:v>
                </c:pt>
                <c:pt idx="2">
                  <c:v>0.35</c:v>
                </c:pt>
                <c:pt idx="3">
                  <c:v>0.35</c:v>
                </c:pt>
              </c:numCache>
            </c:numRef>
          </c:val>
          <c:smooth val="0"/>
          <c:extLst>
            <c:ext xmlns:c16="http://schemas.microsoft.com/office/drawing/2014/chart" uri="{C3380CC4-5D6E-409C-BE32-E72D297353CC}">
              <c16:uniqueId val="{00000004-BD91-4D78-9F48-441350D921CB}"/>
            </c:ext>
          </c:extLst>
        </c:ser>
        <c:dLbls>
          <c:showLegendKey val="0"/>
          <c:showVal val="0"/>
          <c:showCatName val="0"/>
          <c:showSerName val="0"/>
          <c:showPercent val="0"/>
          <c:showBubbleSize val="0"/>
        </c:dLbls>
        <c:marker val="1"/>
        <c:smooth val="0"/>
        <c:axId val="111043712"/>
        <c:axId val="111045632"/>
      </c:lineChart>
      <c:catAx>
        <c:axId val="1110437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 of Performance (Months)</a:t>
                </a:r>
              </a:p>
            </c:rich>
          </c:tx>
          <c:layout>
            <c:manualLayout>
              <c:xMode val="edge"/>
              <c:yMode val="edge"/>
              <c:x val="0.29085060141761582"/>
              <c:y val="0.842108870052383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045632"/>
        <c:crosses val="autoZero"/>
        <c:auto val="1"/>
        <c:lblAlgn val="ctr"/>
        <c:lblOffset val="100"/>
        <c:tickLblSkip val="1"/>
        <c:tickMarkSkip val="1"/>
        <c:noMultiLvlLbl val="0"/>
      </c:catAx>
      <c:valAx>
        <c:axId val="1110456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Risk</a:t>
                </a:r>
              </a:p>
            </c:rich>
          </c:tx>
          <c:layout>
            <c:manualLayout>
              <c:xMode val="edge"/>
              <c:yMode val="edge"/>
              <c:x val="5.228774856945903E-2"/>
              <c:y val="0.4210544350261916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0437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33</xdr:row>
      <xdr:rowOff>142875</xdr:rowOff>
    </xdr:from>
    <xdr:to>
      <xdr:col>5</xdr:col>
      <xdr:colOff>200025</xdr:colOff>
      <xdr:row>51</xdr:row>
      <xdr:rowOff>19050</xdr:rowOff>
    </xdr:to>
    <xdr:graphicFrame macro="">
      <xdr:nvGraphicFramePr>
        <xdr:cNvPr id="5121" name="Chart 1">
          <a:extLst>
            <a:ext uri="{FF2B5EF4-FFF2-40B4-BE49-F238E27FC236}">
              <a16:creationId xmlns:a16="http://schemas.microsoft.com/office/drawing/2014/main" id="{00000000-0008-0000-01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xdr:row>
      <xdr:rowOff>38100</xdr:rowOff>
    </xdr:from>
    <xdr:to>
      <xdr:col>4</xdr:col>
      <xdr:colOff>514350</xdr:colOff>
      <xdr:row>16</xdr:row>
      <xdr:rowOff>76200</xdr:rowOff>
    </xdr:to>
    <xdr:graphicFrame macro="">
      <xdr:nvGraphicFramePr>
        <xdr:cNvPr id="5122" name="Chart 2">
          <a:extLst>
            <a:ext uri="{FF2B5EF4-FFF2-40B4-BE49-F238E27FC236}">
              <a16:creationId xmlns:a16="http://schemas.microsoft.com/office/drawing/2014/main" id="{00000000-0008-0000-01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18</xdr:row>
      <xdr:rowOff>66675</xdr:rowOff>
    </xdr:from>
    <xdr:to>
      <xdr:col>4</xdr:col>
      <xdr:colOff>523875</xdr:colOff>
      <xdr:row>30</xdr:row>
      <xdr:rowOff>114300</xdr:rowOff>
    </xdr:to>
    <xdr:graphicFrame macro="">
      <xdr:nvGraphicFramePr>
        <xdr:cNvPr id="5123" name="Chart 3">
          <a:extLst>
            <a:ext uri="{FF2B5EF4-FFF2-40B4-BE49-F238E27FC236}">
              <a16:creationId xmlns:a16="http://schemas.microsoft.com/office/drawing/2014/main" id="{00000000-0008-0000-0100-00000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8"/>
  <sheetViews>
    <sheetView tabSelected="1" zoomScaleNormal="100" zoomScaleSheetLayoutView="100" workbookViewId="0">
      <selection activeCell="D33" sqref="D33"/>
    </sheetView>
  </sheetViews>
  <sheetFormatPr defaultColWidth="8.7109375" defaultRowHeight="12.75" x14ac:dyDescent="0.2"/>
  <cols>
    <col min="1" max="1" width="31.7109375" style="29" bestFit="1" customWidth="1"/>
    <col min="2" max="2" width="18.7109375" style="30" customWidth="1"/>
    <col min="3" max="4" width="10.7109375" style="30" customWidth="1"/>
    <col min="5" max="6" width="8.7109375" style="29"/>
    <col min="7" max="7" width="9.140625" style="30" customWidth="1"/>
    <col min="8" max="16384" width="8.7109375" style="29"/>
  </cols>
  <sheetData>
    <row r="2" spans="1:4" ht="27" x14ac:dyDescent="0.35">
      <c r="A2" s="46" t="s">
        <v>47</v>
      </c>
      <c r="B2" s="46"/>
      <c r="C2" s="46"/>
      <c r="D2" s="46"/>
    </row>
    <row r="3" spans="1:4" ht="23.25" x14ac:dyDescent="0.35">
      <c r="A3" s="44" t="s">
        <v>0</v>
      </c>
      <c r="B3" s="44"/>
      <c r="C3" s="44"/>
      <c r="D3" s="44"/>
    </row>
    <row r="4" spans="1:4" ht="15" x14ac:dyDescent="0.2">
      <c r="A4" s="31" t="s">
        <v>1</v>
      </c>
      <c r="B4" s="32" t="s">
        <v>2</v>
      </c>
      <c r="C4" s="32" t="s">
        <v>3</v>
      </c>
      <c r="D4" s="32" t="s">
        <v>4</v>
      </c>
    </row>
    <row r="5" spans="1:4" ht="15" x14ac:dyDescent="0.2">
      <c r="A5" s="33" t="s">
        <v>5</v>
      </c>
      <c r="B5" s="26">
        <v>25</v>
      </c>
      <c r="C5" s="34">
        <v>0</v>
      </c>
      <c r="D5" s="27">
        <f t="shared" ref="D5:D10" si="0">C5*B5</f>
        <v>0</v>
      </c>
    </row>
    <row r="6" spans="1:4" ht="15" x14ac:dyDescent="0.2">
      <c r="A6" s="33" t="s">
        <v>6</v>
      </c>
      <c r="B6" s="26">
        <v>20</v>
      </c>
      <c r="C6" s="34">
        <v>0</v>
      </c>
      <c r="D6" s="27">
        <f t="shared" si="0"/>
        <v>0</v>
      </c>
    </row>
    <row r="7" spans="1:4" ht="15" x14ac:dyDescent="0.2">
      <c r="A7" s="33" t="s">
        <v>7</v>
      </c>
      <c r="B7" s="26">
        <v>15</v>
      </c>
      <c r="C7" s="27">
        <f>B19</f>
        <v>0.35</v>
      </c>
      <c r="D7" s="27">
        <f t="shared" si="0"/>
        <v>5.25</v>
      </c>
    </row>
    <row r="8" spans="1:4" ht="15" x14ac:dyDescent="0.2">
      <c r="A8" s="33" t="s">
        <v>8</v>
      </c>
      <c r="B8" s="26">
        <v>15</v>
      </c>
      <c r="C8" s="27">
        <f>B20</f>
        <v>0.17</v>
      </c>
      <c r="D8" s="27">
        <f t="shared" si="0"/>
        <v>2.5500000000000003</v>
      </c>
    </row>
    <row r="9" spans="1:4" ht="15" x14ac:dyDescent="0.2">
      <c r="A9" s="33" t="s">
        <v>9</v>
      </c>
      <c r="B9" s="26">
        <v>15</v>
      </c>
      <c r="C9" s="34">
        <v>0</v>
      </c>
      <c r="D9" s="27">
        <f t="shared" si="0"/>
        <v>0</v>
      </c>
    </row>
    <row r="10" spans="1:4" ht="15" x14ac:dyDescent="0.2">
      <c r="A10" s="33" t="s">
        <v>10</v>
      </c>
      <c r="B10" s="26">
        <v>10</v>
      </c>
      <c r="C10" s="27">
        <f>B21</f>
        <v>0.35</v>
      </c>
      <c r="D10" s="27">
        <f t="shared" si="0"/>
        <v>3.5</v>
      </c>
    </row>
    <row r="11" spans="1:4" ht="18" x14ac:dyDescent="0.25">
      <c r="A11" s="35" t="s">
        <v>45</v>
      </c>
      <c r="B11" s="36"/>
      <c r="C11" s="36"/>
      <c r="D11" s="28" t="str">
        <f>IF(SUM(D5:D10)=11.3,"0",SUM(D4:D10))</f>
        <v>0</v>
      </c>
    </row>
    <row r="13" spans="1:4" ht="15" x14ac:dyDescent="0.2">
      <c r="A13" s="37" t="s">
        <v>11</v>
      </c>
      <c r="B13" s="38">
        <v>0</v>
      </c>
    </row>
    <row r="14" spans="1:4" ht="15" x14ac:dyDescent="0.2">
      <c r="A14" s="37" t="s">
        <v>12</v>
      </c>
      <c r="B14" s="38">
        <v>0</v>
      </c>
    </row>
    <row r="15" spans="1:4" ht="15" x14ac:dyDescent="0.2">
      <c r="A15" s="37" t="s">
        <v>13</v>
      </c>
      <c r="B15" s="42" t="str">
        <f>IFERROR(B14/B13,"0")</f>
        <v>0</v>
      </c>
    </row>
    <row r="16" spans="1:4" ht="15" x14ac:dyDescent="0.2">
      <c r="A16" s="37" t="s">
        <v>14</v>
      </c>
      <c r="B16" s="39">
        <v>0</v>
      </c>
    </row>
    <row r="18" spans="1:4" ht="15.75" x14ac:dyDescent="0.25">
      <c r="A18" s="40" t="s">
        <v>15</v>
      </c>
    </row>
    <row r="19" spans="1:4" ht="15" x14ac:dyDescent="0.2">
      <c r="A19" s="37" t="s">
        <v>16</v>
      </c>
      <c r="B19" s="25">
        <f>IF(B13&lt;=100000,0.35,IF(B13&lt;=5000000,B13*(-0.00000002653)+0.34265,IF(B13&lt;10000000,B13*(-0.000000008)+0.25,0.17)))</f>
        <v>0.35</v>
      </c>
    </row>
    <row r="20" spans="1:4" ht="15" x14ac:dyDescent="0.2">
      <c r="A20" s="37" t="s">
        <v>17</v>
      </c>
      <c r="B20" s="25">
        <f>IF(B16&lt;=2,0.17,IF(B16&lt;24,B16*0.0082+0.154,0.35))</f>
        <v>0.17</v>
      </c>
    </row>
    <row r="21" spans="1:4" ht="15" x14ac:dyDescent="0.2">
      <c r="A21" s="37" t="s">
        <v>18</v>
      </c>
      <c r="B21" s="25">
        <f>IF(B15&lt;0.4,B15*0.45+0.17,0.35)</f>
        <v>0.35</v>
      </c>
    </row>
    <row r="23" spans="1:4" ht="15.75" x14ac:dyDescent="0.25">
      <c r="A23" s="41" t="s">
        <v>19</v>
      </c>
    </row>
    <row r="24" spans="1:4" ht="6" customHeight="1" x14ac:dyDescent="0.2"/>
    <row r="25" spans="1:4" ht="12.75" customHeight="1" x14ac:dyDescent="0.2">
      <c r="A25" s="45" t="s">
        <v>46</v>
      </c>
      <c r="B25" s="45"/>
      <c r="C25" s="45"/>
      <c r="D25" s="45"/>
    </row>
    <row r="26" spans="1:4" ht="12.75" customHeight="1" x14ac:dyDescent="0.2">
      <c r="A26" s="45"/>
      <c r="B26" s="45"/>
      <c r="C26" s="45"/>
      <c r="D26" s="45"/>
    </row>
    <row r="27" spans="1:4" ht="12.75" customHeight="1" x14ac:dyDescent="0.2">
      <c r="A27" s="45"/>
      <c r="B27" s="45"/>
      <c r="C27" s="45"/>
      <c r="D27" s="45"/>
    </row>
    <row r="28" spans="1:4" ht="12.75" customHeight="1" x14ac:dyDescent="0.2">
      <c r="A28" s="45"/>
      <c r="B28" s="45"/>
      <c r="C28" s="45"/>
      <c r="D28" s="45"/>
    </row>
  </sheetData>
  <sheetProtection algorithmName="SHA-512" hashValue="KN0eYBw//ysT65cb6QwqzMfcei6LkMyGM5TBb3Js8DPk17d+7G/5u6ZpxXjVqBShvYwdeikrBrq0iFd/p3GWtw==" saltValue="LXoumfL5WkhkGtyCABux2A==" spinCount="100000" sheet="1" formatCells="0" formatColumns="0" formatRows="0" insertColumns="0" insertRows="0" insertHyperlinks="0" deleteColumns="0" deleteRows="0" selectLockedCells="1" sort="0" autoFilter="0" pivotTables="0"/>
  <protectedRanges>
    <protectedRange sqref="C5 C6 C9 B13 B14 B16" name="Range1"/>
  </protectedRanges>
  <dataConsolidate/>
  <mergeCells count="3">
    <mergeCell ref="A3:D3"/>
    <mergeCell ref="A25:D28"/>
    <mergeCell ref="A2:D2"/>
  </mergeCells>
  <phoneticPr fontId="0" type="noConversion"/>
  <printOptions horizontalCentered="1"/>
  <pageMargins left="0.75" right="0.75" top="2"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4FCE-EC9B-4D85-9923-27FCA01C0AB2}">
  <dimension ref="A2:G26"/>
  <sheetViews>
    <sheetView workbookViewId="0">
      <selection activeCell="G28" sqref="G28"/>
    </sheetView>
  </sheetViews>
  <sheetFormatPr defaultColWidth="8.7109375" defaultRowHeight="12.75" x14ac:dyDescent="0.2"/>
  <cols>
    <col min="1" max="1" width="31.7109375" style="29" bestFit="1" customWidth="1"/>
    <col min="2" max="2" width="18.7109375" style="30" customWidth="1"/>
    <col min="3" max="4" width="10.7109375" style="30" customWidth="1"/>
    <col min="5" max="6" width="8.7109375" style="29"/>
    <col min="7" max="7" width="8.7109375" style="30"/>
    <col min="8" max="16384" width="8.7109375" style="29"/>
  </cols>
  <sheetData>
    <row r="2" spans="1:4" ht="27" x14ac:dyDescent="0.35">
      <c r="A2" s="46" t="s">
        <v>47</v>
      </c>
      <c r="B2" s="46"/>
      <c r="C2" s="46"/>
      <c r="D2" s="46"/>
    </row>
    <row r="3" spans="1:4" ht="23.25" x14ac:dyDescent="0.35">
      <c r="A3" s="44" t="s">
        <v>0</v>
      </c>
      <c r="B3" s="44"/>
      <c r="C3" s="44"/>
      <c r="D3" s="44"/>
    </row>
    <row r="4" spans="1:4" ht="15" x14ac:dyDescent="0.2">
      <c r="A4" s="31" t="s">
        <v>1</v>
      </c>
      <c r="B4" s="32" t="s">
        <v>2</v>
      </c>
      <c r="C4" s="32" t="s">
        <v>3</v>
      </c>
      <c r="D4" s="32" t="s">
        <v>4</v>
      </c>
    </row>
    <row r="5" spans="1:4" ht="15" x14ac:dyDescent="0.2">
      <c r="A5" s="33" t="s">
        <v>5</v>
      </c>
      <c r="B5" s="26">
        <v>25</v>
      </c>
      <c r="C5" s="34">
        <v>0</v>
      </c>
      <c r="D5" s="27">
        <f t="shared" ref="D5:D10" si="0">C5*B5</f>
        <v>0</v>
      </c>
    </row>
    <row r="6" spans="1:4" ht="15" x14ac:dyDescent="0.2">
      <c r="A6" s="33" t="s">
        <v>6</v>
      </c>
      <c r="B6" s="26">
        <v>20</v>
      </c>
      <c r="C6" s="34">
        <v>0</v>
      </c>
      <c r="D6" s="27">
        <f t="shared" si="0"/>
        <v>0</v>
      </c>
    </row>
    <row r="7" spans="1:4" ht="15" x14ac:dyDescent="0.2">
      <c r="A7" s="33" t="s">
        <v>7</v>
      </c>
      <c r="B7" s="26">
        <v>15</v>
      </c>
      <c r="C7" s="27">
        <f>B17</f>
        <v>0.35</v>
      </c>
      <c r="D7" s="27">
        <f t="shared" si="0"/>
        <v>5.25</v>
      </c>
    </row>
    <row r="8" spans="1:4" ht="15" x14ac:dyDescent="0.2">
      <c r="A8" s="33" t="s">
        <v>8</v>
      </c>
      <c r="B8" s="26">
        <v>15</v>
      </c>
      <c r="C8" s="27">
        <f>B18</f>
        <v>0.17</v>
      </c>
      <c r="D8" s="27">
        <f t="shared" si="0"/>
        <v>2.5500000000000003</v>
      </c>
    </row>
    <row r="9" spans="1:4" ht="15" x14ac:dyDescent="0.2">
      <c r="A9" s="33" t="s">
        <v>9</v>
      </c>
      <c r="B9" s="26">
        <v>15</v>
      </c>
      <c r="C9" s="34">
        <v>0</v>
      </c>
      <c r="D9" s="27">
        <f t="shared" si="0"/>
        <v>0</v>
      </c>
    </row>
    <row r="10" spans="1:4" ht="15" x14ac:dyDescent="0.2">
      <c r="A10" s="33" t="s">
        <v>10</v>
      </c>
      <c r="B10" s="26">
        <v>10</v>
      </c>
      <c r="C10" s="27">
        <f>B19</f>
        <v>0</v>
      </c>
      <c r="D10" s="27">
        <f t="shared" si="0"/>
        <v>0</v>
      </c>
    </row>
    <row r="11" spans="1:4" ht="18" x14ac:dyDescent="0.25">
      <c r="A11" s="35" t="s">
        <v>45</v>
      </c>
      <c r="B11" s="36"/>
      <c r="C11" s="36"/>
      <c r="D11" s="28" t="str">
        <f>IF(SUM(D5:D10)=7.8,"0",SUM(D5:D10))</f>
        <v>0</v>
      </c>
    </row>
    <row r="13" spans="1:4" ht="15" x14ac:dyDescent="0.2">
      <c r="A13" s="37" t="s">
        <v>12</v>
      </c>
      <c r="B13" s="38">
        <v>0</v>
      </c>
    </row>
    <row r="14" spans="1:4" ht="15" x14ac:dyDescent="0.2">
      <c r="A14" s="37" t="s">
        <v>14</v>
      </c>
      <c r="B14" s="39">
        <v>0</v>
      </c>
    </row>
    <row r="16" spans="1:4" ht="15.75" x14ac:dyDescent="0.25">
      <c r="A16" s="40" t="s">
        <v>15</v>
      </c>
    </row>
    <row r="17" spans="1:4" ht="15" x14ac:dyDescent="0.2">
      <c r="A17" s="37" t="s">
        <v>16</v>
      </c>
      <c r="B17" s="25">
        <f>IF(B13&lt;=100000,0.35,IF(B13&lt;=5000000,B13*(-0.00000002653)+0.34265,IF(B13&lt;10000000,B13*(-0.000000008)+0.25,0.17)))</f>
        <v>0.35</v>
      </c>
    </row>
    <row r="18" spans="1:4" ht="15" x14ac:dyDescent="0.2">
      <c r="A18" s="37" t="s">
        <v>17</v>
      </c>
      <c r="B18" s="25">
        <f>IF(B14&lt;=2,0.17,IF(B14&lt;24,B14*0.0082+0.154,0.35))</f>
        <v>0.17</v>
      </c>
    </row>
    <row r="19" spans="1:4" ht="15" x14ac:dyDescent="0.2">
      <c r="A19" s="37"/>
      <c r="B19" s="43"/>
    </row>
    <row r="21" spans="1:4" ht="15.75" x14ac:dyDescent="0.25">
      <c r="A21" s="41" t="s">
        <v>19</v>
      </c>
    </row>
    <row r="22" spans="1:4" ht="6" customHeight="1" x14ac:dyDescent="0.2"/>
    <row r="23" spans="1:4" ht="12.75" customHeight="1" x14ac:dyDescent="0.2">
      <c r="A23" s="45" t="s">
        <v>46</v>
      </c>
      <c r="B23" s="45"/>
      <c r="C23" s="45"/>
      <c r="D23" s="45"/>
    </row>
    <row r="24" spans="1:4" ht="12.75" customHeight="1" x14ac:dyDescent="0.2">
      <c r="A24" s="45"/>
      <c r="B24" s="45"/>
      <c r="C24" s="45"/>
      <c r="D24" s="45"/>
    </row>
    <row r="25" spans="1:4" ht="12.75" customHeight="1" x14ac:dyDescent="0.2">
      <c r="A25" s="45"/>
      <c r="B25" s="45"/>
      <c r="C25" s="45"/>
      <c r="D25" s="45"/>
    </row>
    <row r="26" spans="1:4" ht="12.75" customHeight="1" x14ac:dyDescent="0.2">
      <c r="A26" s="45"/>
      <c r="B26" s="45"/>
      <c r="C26" s="45"/>
      <c r="D26" s="45"/>
    </row>
  </sheetData>
  <sheetProtection algorithmName="SHA-512" hashValue="lwTnYgVP4l2qQvCa3qD4cquVrD+4b8uIVv/TljMO0l/N4WhS6RcTfFoVbHGHVcwbqfCPfsXBPooypBzRxgPKGA==" saltValue="bPrD3lmITVJj3ZVy9g0y/Q==" spinCount="100000" sheet="1" formatCells="0" formatColumns="0" formatRows="0" insertColumns="0" insertRows="0" insertHyperlinks="0" deleteColumns="0" deleteRows="0" selectLockedCells="1" sort="0" autoFilter="0" pivotTables="0"/>
  <protectedRanges>
    <protectedRange sqref="C5 C6 C9 B13 B14" name="Range1"/>
  </protectedRanges>
  <mergeCells count="3">
    <mergeCell ref="A2:D2"/>
    <mergeCell ref="A3:D3"/>
    <mergeCell ref="A23:D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DAF0-E6CA-4682-A7F2-DAA0BF061A03}">
  <dimension ref="A2:G26"/>
  <sheetViews>
    <sheetView workbookViewId="0">
      <selection activeCell="H28" sqref="H28"/>
    </sheetView>
  </sheetViews>
  <sheetFormatPr defaultColWidth="8.7109375" defaultRowHeight="12.75" x14ac:dyDescent="0.2"/>
  <cols>
    <col min="1" max="1" width="31.7109375" style="29" bestFit="1" customWidth="1"/>
    <col min="2" max="2" width="18.7109375" style="30" customWidth="1"/>
    <col min="3" max="4" width="10.7109375" style="30" customWidth="1"/>
    <col min="5" max="6" width="8.7109375" style="29"/>
    <col min="7" max="7" width="8.7109375" style="30"/>
    <col min="8" max="16384" width="8.7109375" style="29"/>
  </cols>
  <sheetData>
    <row r="2" spans="1:4" ht="27" x14ac:dyDescent="0.35">
      <c r="A2" s="46" t="s">
        <v>47</v>
      </c>
      <c r="B2" s="46"/>
      <c r="C2" s="46"/>
      <c r="D2" s="46"/>
    </row>
    <row r="3" spans="1:4" ht="23.25" x14ac:dyDescent="0.35">
      <c r="A3" s="44" t="s">
        <v>0</v>
      </c>
      <c r="B3" s="44"/>
      <c r="C3" s="44"/>
      <c r="D3" s="44"/>
    </row>
    <row r="4" spans="1:4" ht="15" x14ac:dyDescent="0.2">
      <c r="A4" s="31" t="s">
        <v>1</v>
      </c>
      <c r="B4" s="32" t="s">
        <v>2</v>
      </c>
      <c r="C4" s="32" t="s">
        <v>3</v>
      </c>
      <c r="D4" s="32" t="s">
        <v>4</v>
      </c>
    </row>
    <row r="5" spans="1:4" ht="15" x14ac:dyDescent="0.2">
      <c r="A5" s="33" t="s">
        <v>5</v>
      </c>
      <c r="B5" s="26">
        <v>25</v>
      </c>
      <c r="C5" s="34">
        <v>0</v>
      </c>
      <c r="D5" s="27">
        <f t="shared" ref="D5:D10" si="0">C5*B5</f>
        <v>0</v>
      </c>
    </row>
    <row r="6" spans="1:4" ht="15" x14ac:dyDescent="0.2">
      <c r="A6" s="33" t="s">
        <v>6</v>
      </c>
      <c r="B6" s="26">
        <v>20</v>
      </c>
      <c r="C6" s="34">
        <v>0</v>
      </c>
      <c r="D6" s="27">
        <f t="shared" si="0"/>
        <v>0</v>
      </c>
    </row>
    <row r="7" spans="1:4" ht="15" x14ac:dyDescent="0.2">
      <c r="A7" s="33" t="s">
        <v>7</v>
      </c>
      <c r="B7" s="26">
        <v>15</v>
      </c>
      <c r="C7" s="27">
        <f>B17</f>
        <v>0.35</v>
      </c>
      <c r="D7" s="27">
        <f t="shared" si="0"/>
        <v>5.25</v>
      </c>
    </row>
    <row r="8" spans="1:4" ht="15" x14ac:dyDescent="0.2">
      <c r="A8" s="33" t="s">
        <v>8</v>
      </c>
      <c r="B8" s="26">
        <v>15</v>
      </c>
      <c r="C8" s="27">
        <f>B18</f>
        <v>0.17</v>
      </c>
      <c r="D8" s="27">
        <f t="shared" si="0"/>
        <v>2.5500000000000003</v>
      </c>
    </row>
    <row r="9" spans="1:4" ht="15" x14ac:dyDescent="0.2">
      <c r="A9" s="33" t="s">
        <v>9</v>
      </c>
      <c r="B9" s="26">
        <v>15</v>
      </c>
      <c r="C9" s="34">
        <v>0</v>
      </c>
      <c r="D9" s="27">
        <f t="shared" si="0"/>
        <v>0</v>
      </c>
    </row>
    <row r="10" spans="1:4" ht="15" x14ac:dyDescent="0.2">
      <c r="A10" s="33" t="s">
        <v>10</v>
      </c>
      <c r="B10" s="26">
        <v>10</v>
      </c>
      <c r="C10" s="27">
        <f>B19</f>
        <v>0</v>
      </c>
      <c r="D10" s="27">
        <f t="shared" si="0"/>
        <v>0</v>
      </c>
    </row>
    <row r="11" spans="1:4" ht="18" x14ac:dyDescent="0.25">
      <c r="A11" s="35" t="s">
        <v>45</v>
      </c>
      <c r="B11" s="36"/>
      <c r="C11" s="36"/>
      <c r="D11" s="28" t="str">
        <f>IF(SUM(D5:D10)=7.8,"0",SUM(D5:D10))</f>
        <v>0</v>
      </c>
    </row>
    <row r="13" spans="1:4" ht="15" x14ac:dyDescent="0.2">
      <c r="A13" s="37" t="s">
        <v>12</v>
      </c>
      <c r="B13" s="38">
        <v>0</v>
      </c>
    </row>
    <row r="14" spans="1:4" ht="15" x14ac:dyDescent="0.2">
      <c r="A14" s="37" t="s">
        <v>14</v>
      </c>
      <c r="B14" s="39">
        <v>0</v>
      </c>
    </row>
    <row r="16" spans="1:4" ht="15.75" x14ac:dyDescent="0.25">
      <c r="A16" s="40" t="s">
        <v>15</v>
      </c>
    </row>
    <row r="17" spans="1:4" ht="15" x14ac:dyDescent="0.2">
      <c r="A17" s="37" t="s">
        <v>16</v>
      </c>
      <c r="B17" s="25">
        <f>IF(B13&lt;=100000,0.35,IF(B13&lt;=5000000,B13*(-0.00000002653)+0.34265,IF(B13&lt;10000000,B13*(-0.000000008)+0.25,0.17)))</f>
        <v>0.35</v>
      </c>
    </row>
    <row r="18" spans="1:4" ht="15" x14ac:dyDescent="0.2">
      <c r="A18" s="37" t="s">
        <v>17</v>
      </c>
      <c r="B18" s="25">
        <f>IF(B14&lt;=2,0.17,IF(B14&lt;24,B14*0.0082+0.154,0.35))</f>
        <v>0.17</v>
      </c>
    </row>
    <row r="19" spans="1:4" ht="15" x14ac:dyDescent="0.2">
      <c r="A19" s="37"/>
      <c r="B19" s="43"/>
    </row>
    <row r="21" spans="1:4" ht="15.75" x14ac:dyDescent="0.25">
      <c r="A21" s="41" t="s">
        <v>19</v>
      </c>
    </row>
    <row r="22" spans="1:4" ht="6" customHeight="1" x14ac:dyDescent="0.2"/>
    <row r="23" spans="1:4" ht="12.75" customHeight="1" x14ac:dyDescent="0.2">
      <c r="A23" s="45" t="s">
        <v>46</v>
      </c>
      <c r="B23" s="45"/>
      <c r="C23" s="45"/>
      <c r="D23" s="45"/>
    </row>
    <row r="24" spans="1:4" ht="12.75" customHeight="1" x14ac:dyDescent="0.2">
      <c r="A24" s="45"/>
      <c r="B24" s="45"/>
      <c r="C24" s="45"/>
      <c r="D24" s="45"/>
    </row>
    <row r="25" spans="1:4" ht="12.75" customHeight="1" x14ac:dyDescent="0.2">
      <c r="A25" s="45"/>
      <c r="B25" s="45"/>
      <c r="C25" s="45"/>
      <c r="D25" s="45"/>
    </row>
    <row r="26" spans="1:4" ht="12.75" customHeight="1" x14ac:dyDescent="0.2">
      <c r="A26" s="45"/>
      <c r="B26" s="45"/>
      <c r="C26" s="45"/>
      <c r="D26" s="45"/>
    </row>
  </sheetData>
  <sheetProtection algorithmName="SHA-512" hashValue="QSof2NvbE3zK3UL3dPozF/YmpPS1FSAHArIKpDuKEkLcZf288ex1NSpY6ij1mB2Uf5rK9UfshifCMGQbaCkyhQ==" saltValue="3If+4iwq7NWGkP9z3YeXKw==" spinCount="100000" sheet="1" formatCells="0" formatColumns="0" formatRows="0" insertColumns="0" insertRows="0" insertHyperlinks="0" deleteColumns="0" deleteRows="0" selectLockedCells="1" sort="0" autoFilter="0" pivotTables="0"/>
  <protectedRanges>
    <protectedRange sqref="C5 C6 C9 B13 B14" name="Range1"/>
  </protectedRanges>
  <mergeCells count="3">
    <mergeCell ref="A2:D2"/>
    <mergeCell ref="A3:D3"/>
    <mergeCell ref="A23: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56AE-82EE-43C4-A29B-2A3F85DF033B}">
  <dimension ref="A2:G26"/>
  <sheetViews>
    <sheetView workbookViewId="0">
      <selection activeCell="H18" sqref="H18"/>
    </sheetView>
  </sheetViews>
  <sheetFormatPr defaultColWidth="8.7109375" defaultRowHeight="12.75" x14ac:dyDescent="0.2"/>
  <cols>
    <col min="1" max="1" width="31.7109375" style="29" bestFit="1" customWidth="1"/>
    <col min="2" max="2" width="18.7109375" style="30" customWidth="1"/>
    <col min="3" max="4" width="10.7109375" style="30" customWidth="1"/>
    <col min="5" max="6" width="8.7109375" style="29"/>
    <col min="7" max="7" width="8.7109375" style="30"/>
    <col min="8" max="16384" width="8.7109375" style="29"/>
  </cols>
  <sheetData>
    <row r="2" spans="1:4" ht="27" x14ac:dyDescent="0.35">
      <c r="A2" s="46" t="s">
        <v>47</v>
      </c>
      <c r="B2" s="46"/>
      <c r="C2" s="46"/>
      <c r="D2" s="46"/>
    </row>
    <row r="3" spans="1:4" ht="23.25" x14ac:dyDescent="0.35">
      <c r="A3" s="44" t="s">
        <v>0</v>
      </c>
      <c r="B3" s="44"/>
      <c r="C3" s="44"/>
      <c r="D3" s="44"/>
    </row>
    <row r="4" spans="1:4" ht="15" x14ac:dyDescent="0.2">
      <c r="A4" s="31" t="s">
        <v>1</v>
      </c>
      <c r="B4" s="32" t="s">
        <v>2</v>
      </c>
      <c r="C4" s="32" t="s">
        <v>3</v>
      </c>
      <c r="D4" s="32" t="s">
        <v>4</v>
      </c>
    </row>
    <row r="5" spans="1:4" ht="15" x14ac:dyDescent="0.2">
      <c r="A5" s="33" t="s">
        <v>5</v>
      </c>
      <c r="B5" s="26">
        <v>25</v>
      </c>
      <c r="C5" s="34">
        <v>0</v>
      </c>
      <c r="D5" s="27">
        <f t="shared" ref="D5:D10" si="0">C5*B5</f>
        <v>0</v>
      </c>
    </row>
    <row r="6" spans="1:4" ht="15" x14ac:dyDescent="0.2">
      <c r="A6" s="33" t="s">
        <v>6</v>
      </c>
      <c r="B6" s="26">
        <v>20</v>
      </c>
      <c r="C6" s="34">
        <v>0</v>
      </c>
      <c r="D6" s="27">
        <f t="shared" si="0"/>
        <v>0</v>
      </c>
    </row>
    <row r="7" spans="1:4" ht="15" x14ac:dyDescent="0.2">
      <c r="A7" s="33" t="s">
        <v>7</v>
      </c>
      <c r="B7" s="26">
        <v>15</v>
      </c>
      <c r="C7" s="27">
        <f>B17</f>
        <v>0.35</v>
      </c>
      <c r="D7" s="27">
        <f t="shared" si="0"/>
        <v>5.25</v>
      </c>
    </row>
    <row r="8" spans="1:4" ht="15" x14ac:dyDescent="0.2">
      <c r="A8" s="33" t="s">
        <v>8</v>
      </c>
      <c r="B8" s="26">
        <v>15</v>
      </c>
      <c r="C8" s="27">
        <f>B18</f>
        <v>0.17</v>
      </c>
      <c r="D8" s="27">
        <f t="shared" si="0"/>
        <v>2.5500000000000003</v>
      </c>
    </row>
    <row r="9" spans="1:4" ht="15" x14ac:dyDescent="0.2">
      <c r="A9" s="33" t="s">
        <v>9</v>
      </c>
      <c r="B9" s="26">
        <v>15</v>
      </c>
      <c r="C9" s="34">
        <v>0</v>
      </c>
      <c r="D9" s="27">
        <f t="shared" si="0"/>
        <v>0</v>
      </c>
    </row>
    <row r="10" spans="1:4" ht="15" x14ac:dyDescent="0.2">
      <c r="A10" s="33" t="s">
        <v>10</v>
      </c>
      <c r="B10" s="26">
        <v>10</v>
      </c>
      <c r="C10" s="27">
        <f>B19</f>
        <v>0</v>
      </c>
      <c r="D10" s="27">
        <f t="shared" si="0"/>
        <v>0</v>
      </c>
    </row>
    <row r="11" spans="1:4" ht="18" x14ac:dyDescent="0.25">
      <c r="A11" s="35" t="s">
        <v>45</v>
      </c>
      <c r="B11" s="36"/>
      <c r="C11" s="36"/>
      <c r="D11" s="28" t="str">
        <f>IF(SUM(D5:D10)=7.8,"0",SUM(D5:D10))</f>
        <v>0</v>
      </c>
    </row>
    <row r="13" spans="1:4" ht="15" x14ac:dyDescent="0.2">
      <c r="A13" s="37" t="s">
        <v>12</v>
      </c>
      <c r="B13" s="38">
        <v>0</v>
      </c>
    </row>
    <row r="14" spans="1:4" ht="15" x14ac:dyDescent="0.2">
      <c r="A14" s="37" t="s">
        <v>14</v>
      </c>
      <c r="B14" s="39">
        <v>0</v>
      </c>
    </row>
    <row r="16" spans="1:4" ht="15.75" x14ac:dyDescent="0.25">
      <c r="A16" s="40" t="s">
        <v>15</v>
      </c>
    </row>
    <row r="17" spans="1:4" ht="15" x14ac:dyDescent="0.2">
      <c r="A17" s="37" t="s">
        <v>16</v>
      </c>
      <c r="B17" s="25">
        <f>IF(B13&lt;=100000,0.35,IF(B13&lt;=5000000,B13*(-0.00000002653)+0.34265,IF(B13&lt;10000000,B13*(-0.000000008)+0.25,0.17)))</f>
        <v>0.35</v>
      </c>
    </row>
    <row r="18" spans="1:4" ht="15" x14ac:dyDescent="0.2">
      <c r="A18" s="37" t="s">
        <v>17</v>
      </c>
      <c r="B18" s="25">
        <f>IF(B14&lt;=2,0.17,IF(B14&lt;24,B14*0.0082+0.154,0.35))</f>
        <v>0.17</v>
      </c>
    </row>
    <row r="19" spans="1:4" ht="15" x14ac:dyDescent="0.2">
      <c r="A19" s="37"/>
      <c r="B19" s="43"/>
    </row>
    <row r="21" spans="1:4" ht="15.75" x14ac:dyDescent="0.25">
      <c r="A21" s="41" t="s">
        <v>19</v>
      </c>
    </row>
    <row r="22" spans="1:4" ht="6" customHeight="1" x14ac:dyDescent="0.2"/>
    <row r="23" spans="1:4" ht="12.75" customHeight="1" x14ac:dyDescent="0.2">
      <c r="A23" s="45" t="s">
        <v>46</v>
      </c>
      <c r="B23" s="45"/>
      <c r="C23" s="45"/>
      <c r="D23" s="45"/>
    </row>
    <row r="24" spans="1:4" ht="12.75" customHeight="1" x14ac:dyDescent="0.2">
      <c r="A24" s="45"/>
      <c r="B24" s="45"/>
      <c r="C24" s="45"/>
      <c r="D24" s="45"/>
    </row>
    <row r="25" spans="1:4" ht="12.75" customHeight="1" x14ac:dyDescent="0.2">
      <c r="A25" s="45"/>
      <c r="B25" s="45"/>
      <c r="C25" s="45"/>
      <c r="D25" s="45"/>
    </row>
    <row r="26" spans="1:4" ht="12.75" customHeight="1" x14ac:dyDescent="0.2">
      <c r="A26" s="45"/>
      <c r="B26" s="45"/>
      <c r="C26" s="45"/>
      <c r="D26" s="45"/>
    </row>
  </sheetData>
  <sheetProtection algorithmName="SHA-512" hashValue="pazS4KdhXhHbZ+2vjSi2qdo6T6Ek7jCZq9BWsKHWFp8fAPJiuWf3PQ9mmjc2cwc+IDxH4HJ89A0cPnbuslu81w==" saltValue="JAWquiiXXjQaS3BHrxqE4g==" spinCount="100000" sheet="1" formatCells="0" formatColumns="0" formatRows="0" insertColumns="0" insertRows="0" insertHyperlinks="0" deleteColumns="0" deleteRows="0" selectLockedCells="1" sort="0" autoFilter="0" pivotTables="0"/>
  <protectedRanges>
    <protectedRange sqref="C5 C6 C9 B13 B14" name="Range1"/>
  </protectedRanges>
  <mergeCells count="3">
    <mergeCell ref="A2:D2"/>
    <mergeCell ref="A3:D3"/>
    <mergeCell ref="A23:D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D5BDC-9852-476D-975B-CFAB6435E911}">
  <dimension ref="A2:G26"/>
  <sheetViews>
    <sheetView workbookViewId="0">
      <selection activeCell="H9" sqref="H9"/>
    </sheetView>
  </sheetViews>
  <sheetFormatPr defaultColWidth="8.7109375" defaultRowHeight="12.75" x14ac:dyDescent="0.2"/>
  <cols>
    <col min="1" max="1" width="31.7109375" style="29" bestFit="1" customWidth="1"/>
    <col min="2" max="2" width="18.7109375" style="30" customWidth="1"/>
    <col min="3" max="4" width="10.7109375" style="30" customWidth="1"/>
    <col min="5" max="6" width="8.7109375" style="29"/>
    <col min="7" max="7" width="8.7109375" style="30"/>
    <col min="8" max="16384" width="8.7109375" style="29"/>
  </cols>
  <sheetData>
    <row r="2" spans="1:4" ht="27" x14ac:dyDescent="0.35">
      <c r="A2" s="46" t="s">
        <v>47</v>
      </c>
      <c r="B2" s="46"/>
      <c r="C2" s="46"/>
      <c r="D2" s="46"/>
    </row>
    <row r="3" spans="1:4" ht="23.25" x14ac:dyDescent="0.35">
      <c r="A3" s="44" t="s">
        <v>0</v>
      </c>
      <c r="B3" s="44"/>
      <c r="C3" s="44"/>
      <c r="D3" s="44"/>
    </row>
    <row r="4" spans="1:4" ht="15" x14ac:dyDescent="0.2">
      <c r="A4" s="31" t="s">
        <v>1</v>
      </c>
      <c r="B4" s="32" t="s">
        <v>2</v>
      </c>
      <c r="C4" s="32" t="s">
        <v>3</v>
      </c>
      <c r="D4" s="32" t="s">
        <v>4</v>
      </c>
    </row>
    <row r="5" spans="1:4" ht="15" x14ac:dyDescent="0.2">
      <c r="A5" s="33" t="s">
        <v>5</v>
      </c>
      <c r="B5" s="26">
        <v>25</v>
      </c>
      <c r="C5" s="34">
        <v>0</v>
      </c>
      <c r="D5" s="27">
        <f t="shared" ref="D5:D10" si="0">C5*B5</f>
        <v>0</v>
      </c>
    </row>
    <row r="6" spans="1:4" ht="15" x14ac:dyDescent="0.2">
      <c r="A6" s="33" t="s">
        <v>6</v>
      </c>
      <c r="B6" s="26">
        <v>20</v>
      </c>
      <c r="C6" s="34">
        <v>0</v>
      </c>
      <c r="D6" s="27">
        <f t="shared" si="0"/>
        <v>0</v>
      </c>
    </row>
    <row r="7" spans="1:4" ht="15" x14ac:dyDescent="0.2">
      <c r="A7" s="33" t="s">
        <v>7</v>
      </c>
      <c r="B7" s="26">
        <v>15</v>
      </c>
      <c r="C7" s="27">
        <f>B17</f>
        <v>0.35</v>
      </c>
      <c r="D7" s="27">
        <f t="shared" si="0"/>
        <v>5.25</v>
      </c>
    </row>
    <row r="8" spans="1:4" ht="15" x14ac:dyDescent="0.2">
      <c r="A8" s="33" t="s">
        <v>8</v>
      </c>
      <c r="B8" s="26">
        <v>15</v>
      </c>
      <c r="C8" s="27">
        <f>B18</f>
        <v>0.17</v>
      </c>
      <c r="D8" s="27">
        <f t="shared" si="0"/>
        <v>2.5500000000000003</v>
      </c>
    </row>
    <row r="9" spans="1:4" ht="15" x14ac:dyDescent="0.2">
      <c r="A9" s="33" t="s">
        <v>9</v>
      </c>
      <c r="B9" s="26">
        <v>15</v>
      </c>
      <c r="C9" s="34">
        <v>0</v>
      </c>
      <c r="D9" s="27">
        <f t="shared" si="0"/>
        <v>0</v>
      </c>
    </row>
    <row r="10" spans="1:4" ht="15" x14ac:dyDescent="0.2">
      <c r="A10" s="33" t="s">
        <v>10</v>
      </c>
      <c r="B10" s="26">
        <v>10</v>
      </c>
      <c r="C10" s="27">
        <f>B19</f>
        <v>0</v>
      </c>
      <c r="D10" s="27">
        <f t="shared" si="0"/>
        <v>0</v>
      </c>
    </row>
    <row r="11" spans="1:4" ht="18" x14ac:dyDescent="0.25">
      <c r="A11" s="35" t="s">
        <v>45</v>
      </c>
      <c r="B11" s="36"/>
      <c r="C11" s="36"/>
      <c r="D11" s="28" t="str">
        <f>IF(SUM(D5:D10)=7.8,"0",SUM(D5:D10))</f>
        <v>0</v>
      </c>
    </row>
    <row r="13" spans="1:4" ht="15" x14ac:dyDescent="0.2">
      <c r="A13" s="37" t="s">
        <v>12</v>
      </c>
      <c r="B13" s="38">
        <v>0</v>
      </c>
    </row>
    <row r="14" spans="1:4" ht="15" x14ac:dyDescent="0.2">
      <c r="A14" s="37" t="s">
        <v>14</v>
      </c>
      <c r="B14" s="39">
        <v>0</v>
      </c>
    </row>
    <row r="16" spans="1:4" ht="15.75" x14ac:dyDescent="0.25">
      <c r="A16" s="40" t="s">
        <v>15</v>
      </c>
    </row>
    <row r="17" spans="1:4" ht="15" x14ac:dyDescent="0.2">
      <c r="A17" s="37" t="s">
        <v>16</v>
      </c>
      <c r="B17" s="25">
        <f>IF(B13&lt;=100000,0.35,IF(B13&lt;=5000000,B13*(-0.00000002653)+0.34265,IF(B13&lt;10000000,B13*(-0.000000008)+0.25,0.17)))</f>
        <v>0.35</v>
      </c>
    </row>
    <row r="18" spans="1:4" ht="15" x14ac:dyDescent="0.2">
      <c r="A18" s="37" t="s">
        <v>17</v>
      </c>
      <c r="B18" s="25">
        <f>IF(B14&lt;=2,0.17,IF(B14&lt;24,B14*0.0082+0.154,0.35))</f>
        <v>0.17</v>
      </c>
    </row>
    <row r="19" spans="1:4" ht="15" x14ac:dyDescent="0.2">
      <c r="A19" s="37"/>
      <c r="B19" s="43"/>
    </row>
    <row r="21" spans="1:4" ht="15.75" x14ac:dyDescent="0.25">
      <c r="A21" s="41" t="s">
        <v>19</v>
      </c>
    </row>
    <row r="22" spans="1:4" ht="6" customHeight="1" x14ac:dyDescent="0.2"/>
    <row r="23" spans="1:4" ht="12.75" customHeight="1" x14ac:dyDescent="0.2">
      <c r="A23" s="45" t="s">
        <v>46</v>
      </c>
      <c r="B23" s="45"/>
      <c r="C23" s="45"/>
      <c r="D23" s="45"/>
    </row>
    <row r="24" spans="1:4" ht="12.75" customHeight="1" x14ac:dyDescent="0.2">
      <c r="A24" s="45"/>
      <c r="B24" s="45"/>
      <c r="C24" s="45"/>
      <c r="D24" s="45"/>
    </row>
    <row r="25" spans="1:4" ht="12.75" customHeight="1" x14ac:dyDescent="0.2">
      <c r="A25" s="45"/>
      <c r="B25" s="45"/>
      <c r="C25" s="45"/>
      <c r="D25" s="45"/>
    </row>
    <row r="26" spans="1:4" ht="12.75" customHeight="1" x14ac:dyDescent="0.2">
      <c r="A26" s="45"/>
      <c r="B26" s="45"/>
      <c r="C26" s="45"/>
      <c r="D26" s="45"/>
    </row>
  </sheetData>
  <sheetProtection algorithmName="SHA-512" hashValue="Xje6vt797jPcIo1Me7nUWMmBiOK5bidnT5WGxBNmQaPOC+vnGugk9vOgVcoZS7RZDyDzBBMYH3RsNseA70+icA==" saltValue="+G/9jMqNs9CQPXZzCTnvEQ==" spinCount="100000" sheet="1" formatCells="0" formatColumns="0" formatRows="0" insertColumns="0" insertRows="0" insertHyperlinks="0" deleteColumns="0" deleteRows="0" selectLockedCells="1" sort="0" autoFilter="0" pivotTables="0"/>
  <protectedRanges>
    <protectedRange sqref="C5 C6 C9 B13 B14" name="Range1"/>
  </protectedRanges>
  <mergeCells count="3">
    <mergeCell ref="A2:D2"/>
    <mergeCell ref="A3:D3"/>
    <mergeCell ref="A23:D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C431-705D-46F8-B329-32D607877830}">
  <dimension ref="A2:G26"/>
  <sheetViews>
    <sheetView workbookViewId="0">
      <selection activeCell="K23" sqref="K23"/>
    </sheetView>
  </sheetViews>
  <sheetFormatPr defaultColWidth="8.7109375" defaultRowHeight="12.75" x14ac:dyDescent="0.2"/>
  <cols>
    <col min="1" max="1" width="31.7109375" style="29" bestFit="1" customWidth="1"/>
    <col min="2" max="2" width="18.7109375" style="30" customWidth="1"/>
    <col min="3" max="4" width="10.7109375" style="30" customWidth="1"/>
    <col min="5" max="6" width="8.7109375" style="29"/>
    <col min="7" max="7" width="8.7109375" style="30"/>
    <col min="8" max="16384" width="8.7109375" style="29"/>
  </cols>
  <sheetData>
    <row r="2" spans="1:4" ht="27" x14ac:dyDescent="0.35">
      <c r="A2" s="46" t="s">
        <v>47</v>
      </c>
      <c r="B2" s="46"/>
      <c r="C2" s="46"/>
      <c r="D2" s="46"/>
    </row>
    <row r="3" spans="1:4" ht="23.25" x14ac:dyDescent="0.35">
      <c r="A3" s="44" t="s">
        <v>0</v>
      </c>
      <c r="B3" s="44"/>
      <c r="C3" s="44"/>
      <c r="D3" s="44"/>
    </row>
    <row r="4" spans="1:4" ht="15" x14ac:dyDescent="0.2">
      <c r="A4" s="31" t="s">
        <v>1</v>
      </c>
      <c r="B4" s="32" t="s">
        <v>2</v>
      </c>
      <c r="C4" s="32" t="s">
        <v>3</v>
      </c>
      <c r="D4" s="32" t="s">
        <v>4</v>
      </c>
    </row>
    <row r="5" spans="1:4" ht="15" x14ac:dyDescent="0.2">
      <c r="A5" s="33" t="s">
        <v>5</v>
      </c>
      <c r="B5" s="26">
        <v>25</v>
      </c>
      <c r="C5" s="34">
        <v>0</v>
      </c>
      <c r="D5" s="27">
        <f t="shared" ref="D5:D10" si="0">C5*B5</f>
        <v>0</v>
      </c>
    </row>
    <row r="6" spans="1:4" ht="15" x14ac:dyDescent="0.2">
      <c r="A6" s="33" t="s">
        <v>6</v>
      </c>
      <c r="B6" s="26">
        <v>20</v>
      </c>
      <c r="C6" s="34">
        <v>0</v>
      </c>
      <c r="D6" s="27">
        <f t="shared" si="0"/>
        <v>0</v>
      </c>
    </row>
    <row r="7" spans="1:4" ht="15" x14ac:dyDescent="0.2">
      <c r="A7" s="33" t="s">
        <v>7</v>
      </c>
      <c r="B7" s="26">
        <v>15</v>
      </c>
      <c r="C7" s="27">
        <f>B17</f>
        <v>0.35</v>
      </c>
      <c r="D7" s="27">
        <f t="shared" si="0"/>
        <v>5.25</v>
      </c>
    </row>
    <row r="8" spans="1:4" ht="15" x14ac:dyDescent="0.2">
      <c r="A8" s="33" t="s">
        <v>8</v>
      </c>
      <c r="B8" s="26">
        <v>15</v>
      </c>
      <c r="C8" s="27">
        <f>B18</f>
        <v>0.17</v>
      </c>
      <c r="D8" s="27">
        <f t="shared" si="0"/>
        <v>2.5500000000000003</v>
      </c>
    </row>
    <row r="9" spans="1:4" ht="15" x14ac:dyDescent="0.2">
      <c r="A9" s="33" t="s">
        <v>9</v>
      </c>
      <c r="B9" s="26">
        <v>15</v>
      </c>
      <c r="C9" s="34">
        <v>0</v>
      </c>
      <c r="D9" s="27">
        <f t="shared" si="0"/>
        <v>0</v>
      </c>
    </row>
    <row r="10" spans="1:4" ht="15" x14ac:dyDescent="0.2">
      <c r="A10" s="33" t="s">
        <v>10</v>
      </c>
      <c r="B10" s="26">
        <v>10</v>
      </c>
      <c r="C10" s="27">
        <f>B19</f>
        <v>0</v>
      </c>
      <c r="D10" s="27">
        <f t="shared" si="0"/>
        <v>0</v>
      </c>
    </row>
    <row r="11" spans="1:4" ht="18" x14ac:dyDescent="0.25">
      <c r="A11" s="35" t="s">
        <v>45</v>
      </c>
      <c r="B11" s="36"/>
      <c r="C11" s="36"/>
      <c r="D11" s="28" t="str">
        <f>IF(SUM(D5:D10)=7.8,"0",SUM(D5:D10))</f>
        <v>0</v>
      </c>
    </row>
    <row r="13" spans="1:4" ht="15" x14ac:dyDescent="0.2">
      <c r="A13" s="37" t="s">
        <v>12</v>
      </c>
      <c r="B13" s="38">
        <v>0</v>
      </c>
    </row>
    <row r="14" spans="1:4" ht="15" x14ac:dyDescent="0.2">
      <c r="A14" s="37" t="s">
        <v>14</v>
      </c>
      <c r="B14" s="39">
        <v>0</v>
      </c>
    </row>
    <row r="16" spans="1:4" ht="15.75" x14ac:dyDescent="0.25">
      <c r="A16" s="40" t="s">
        <v>15</v>
      </c>
    </row>
    <row r="17" spans="1:4" ht="15" x14ac:dyDescent="0.2">
      <c r="A17" s="37" t="s">
        <v>16</v>
      </c>
      <c r="B17" s="25">
        <f>IF(B13&lt;=100000,0.35,IF(B13&lt;=5000000,B13*(-0.00000002653)+0.34265,IF(B13&lt;10000000,B13*(-0.000000008)+0.25,0.17)))</f>
        <v>0.35</v>
      </c>
    </row>
    <row r="18" spans="1:4" ht="15" x14ac:dyDescent="0.2">
      <c r="A18" s="37" t="s">
        <v>17</v>
      </c>
      <c r="B18" s="25">
        <f>IF(B14&lt;=2,0.17,IF(B14&lt;24,B14*0.0082+0.154,0.35))</f>
        <v>0.17</v>
      </c>
    </row>
    <row r="19" spans="1:4" ht="15" x14ac:dyDescent="0.2">
      <c r="A19" s="37"/>
      <c r="B19" s="43"/>
    </row>
    <row r="21" spans="1:4" ht="15.75" x14ac:dyDescent="0.25">
      <c r="A21" s="41" t="s">
        <v>19</v>
      </c>
    </row>
    <row r="22" spans="1:4" ht="6" customHeight="1" x14ac:dyDescent="0.2"/>
    <row r="23" spans="1:4" ht="12.75" customHeight="1" x14ac:dyDescent="0.2">
      <c r="A23" s="45" t="s">
        <v>46</v>
      </c>
      <c r="B23" s="45"/>
      <c r="C23" s="45"/>
      <c r="D23" s="45"/>
    </row>
    <row r="24" spans="1:4" ht="12.75" customHeight="1" x14ac:dyDescent="0.2">
      <c r="A24" s="45"/>
      <c r="B24" s="45"/>
      <c r="C24" s="45"/>
      <c r="D24" s="45"/>
    </row>
    <row r="25" spans="1:4" ht="12.75" customHeight="1" x14ac:dyDescent="0.2">
      <c r="A25" s="45"/>
      <c r="B25" s="45"/>
      <c r="C25" s="45"/>
      <c r="D25" s="45"/>
    </row>
    <row r="26" spans="1:4" ht="12.75" customHeight="1" x14ac:dyDescent="0.2">
      <c r="A26" s="45"/>
      <c r="B26" s="45"/>
      <c r="C26" s="45"/>
      <c r="D26" s="45"/>
    </row>
  </sheetData>
  <sheetProtection algorithmName="SHA-512" hashValue="s3ctjxcvVDif2CZzDTshLxlZb0HcVDf1RJPA2B0ruxXup1Wji4j8LhdLIkTXOhkgNFgC0Ma6F+JBhZZ27g0GcA==" saltValue="vvkDMrCCCPBkGS0Pc/sIFw==" spinCount="100000" sheet="1" formatCells="0" formatColumns="0" formatRows="0" insertColumns="0" insertRows="0" insertHyperlinks="0" deleteColumns="0" deleteRows="0" selectLockedCells="1" sort="0" autoFilter="0" pivotTables="0"/>
  <protectedRanges>
    <protectedRange sqref="C5 C6 C9 B13 B14" name="Range1"/>
  </protectedRanges>
  <mergeCells count="3">
    <mergeCell ref="A2:D2"/>
    <mergeCell ref="A3:D3"/>
    <mergeCell ref="A23:D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3"/>
  <sheetViews>
    <sheetView workbookViewId="0">
      <selection activeCell="H37" sqref="H37"/>
    </sheetView>
  </sheetViews>
  <sheetFormatPr defaultRowHeight="12.75" x14ac:dyDescent="0.2"/>
  <cols>
    <col min="8" max="8" width="13.28515625" bestFit="1" customWidth="1"/>
    <col min="10" max="10" width="10.42578125" bestFit="1" customWidth="1"/>
    <col min="11" max="11" width="2" customWidth="1"/>
    <col min="12" max="12" width="20.5703125" bestFit="1" customWidth="1"/>
    <col min="13" max="13" width="12.28515625" customWidth="1"/>
  </cols>
  <sheetData>
    <row r="3" spans="1:13" ht="8.4499999999999993" customHeight="1" x14ac:dyDescent="0.2">
      <c r="A3" s="4"/>
      <c r="B3" s="4"/>
      <c r="C3" s="4"/>
      <c r="D3" s="4"/>
      <c r="E3" s="4"/>
      <c r="F3" s="4"/>
      <c r="G3" s="4"/>
      <c r="H3" s="4"/>
      <c r="I3" s="4"/>
      <c r="J3" s="4"/>
    </row>
    <row r="4" spans="1:13" ht="13.5" thickBot="1" x14ac:dyDescent="0.25"/>
    <row r="5" spans="1:13" ht="13.5" thickTop="1" x14ac:dyDescent="0.2">
      <c r="L5" s="49" t="s">
        <v>20</v>
      </c>
      <c r="M5" s="50"/>
    </row>
    <row r="6" spans="1:13" ht="12.75" customHeight="1" x14ac:dyDescent="0.2">
      <c r="G6" s="2" t="s">
        <v>21</v>
      </c>
      <c r="I6" s="1"/>
      <c r="L6" s="5" t="s">
        <v>22</v>
      </c>
      <c r="M6" s="6" t="s">
        <v>23</v>
      </c>
    </row>
    <row r="7" spans="1:13" ht="12.75" customHeight="1" x14ac:dyDescent="0.3">
      <c r="L7" s="5" t="s">
        <v>24</v>
      </c>
      <c r="M7" s="6" t="s">
        <v>25</v>
      </c>
    </row>
    <row r="8" spans="1:13" ht="13.5" thickBot="1" x14ac:dyDescent="0.25">
      <c r="G8" s="1" t="s">
        <v>24</v>
      </c>
      <c r="H8" s="2">
        <f>(M15-M14)/(L15-L14)</f>
        <v>4.4999999999999988E-3</v>
      </c>
      <c r="L8" s="7" t="s">
        <v>26</v>
      </c>
      <c r="M8" s="8" t="s">
        <v>27</v>
      </c>
    </row>
    <row r="9" spans="1:13" ht="13.5" thickTop="1" x14ac:dyDescent="0.2">
      <c r="G9" s="1" t="s">
        <v>26</v>
      </c>
      <c r="H9" s="2">
        <f>M15-H8*L15</f>
        <v>0.17000000000000004</v>
      </c>
    </row>
    <row r="10" spans="1:13" x14ac:dyDescent="0.2">
      <c r="G10" s="1" t="s">
        <v>22</v>
      </c>
      <c r="H10" s="2" t="s">
        <v>28</v>
      </c>
    </row>
    <row r="11" spans="1:13" ht="13.5" thickBot="1" x14ac:dyDescent="0.25"/>
    <row r="12" spans="1:13" ht="13.5" thickTop="1" x14ac:dyDescent="0.2">
      <c r="L12" s="51" t="s">
        <v>29</v>
      </c>
      <c r="M12" s="50"/>
    </row>
    <row r="13" spans="1:13" x14ac:dyDescent="0.2">
      <c r="F13" s="47" t="s">
        <v>30</v>
      </c>
      <c r="G13" s="47"/>
      <c r="H13" s="47"/>
      <c r="I13" s="47"/>
      <c r="L13" s="18" t="s">
        <v>31</v>
      </c>
      <c r="M13" s="14" t="s">
        <v>32</v>
      </c>
    </row>
    <row r="14" spans="1:13" x14ac:dyDescent="0.2">
      <c r="L14" s="13">
        <v>0</v>
      </c>
      <c r="M14" s="14">
        <v>0.17</v>
      </c>
    </row>
    <row r="15" spans="1:13" x14ac:dyDescent="0.2">
      <c r="L15" s="13">
        <v>40</v>
      </c>
      <c r="M15" s="14">
        <v>0.35</v>
      </c>
    </row>
    <row r="16" spans="1:13" ht="13.5" thickBot="1" x14ac:dyDescent="0.25">
      <c r="L16" s="19">
        <v>100</v>
      </c>
      <c r="M16" s="17">
        <v>0.35</v>
      </c>
    </row>
    <row r="17" spans="1:13" ht="13.5" thickTop="1" x14ac:dyDescent="0.2"/>
    <row r="18" spans="1:13" ht="8.4499999999999993" customHeight="1" x14ac:dyDescent="0.2">
      <c r="A18" s="4"/>
      <c r="B18" s="4"/>
      <c r="C18" s="4"/>
      <c r="D18" s="4"/>
      <c r="E18" s="4"/>
      <c r="F18" s="4"/>
      <c r="G18" s="4"/>
      <c r="H18" s="4"/>
      <c r="I18" s="4"/>
      <c r="J18" s="4"/>
    </row>
    <row r="19" spans="1:13" ht="13.5" thickBot="1" x14ac:dyDescent="0.25"/>
    <row r="20" spans="1:13" ht="13.5" thickTop="1" x14ac:dyDescent="0.2">
      <c r="L20" s="51" t="s">
        <v>29</v>
      </c>
      <c r="M20" s="50"/>
    </row>
    <row r="21" spans="1:13" ht="15" x14ac:dyDescent="0.2">
      <c r="F21" s="47" t="s">
        <v>33</v>
      </c>
      <c r="G21" s="47"/>
      <c r="H21" s="47"/>
      <c r="I21" s="47"/>
      <c r="J21" s="48"/>
      <c r="L21" s="9" t="s">
        <v>34</v>
      </c>
      <c r="M21" s="10" t="s">
        <v>32</v>
      </c>
    </row>
    <row r="22" spans="1:13" ht="15" x14ac:dyDescent="0.2">
      <c r="L22" s="9">
        <v>1</v>
      </c>
      <c r="M22" s="10">
        <v>0.17</v>
      </c>
    </row>
    <row r="23" spans="1:13" ht="15" x14ac:dyDescent="0.2">
      <c r="L23" s="9">
        <v>2</v>
      </c>
      <c r="M23" s="10">
        <v>0.17</v>
      </c>
    </row>
    <row r="24" spans="1:13" ht="15" x14ac:dyDescent="0.2">
      <c r="G24" s="2" t="s">
        <v>35</v>
      </c>
      <c r="L24" s="9">
        <v>24</v>
      </c>
      <c r="M24" s="10">
        <v>0.35</v>
      </c>
    </row>
    <row r="25" spans="1:13" ht="15.75" thickBot="1" x14ac:dyDescent="0.25">
      <c r="L25" s="11">
        <v>25</v>
      </c>
      <c r="M25" s="12">
        <v>0.35</v>
      </c>
    </row>
    <row r="26" spans="1:13" ht="13.5" thickTop="1" x14ac:dyDescent="0.2">
      <c r="G26" s="1" t="s">
        <v>24</v>
      </c>
      <c r="H26" s="3">
        <f>(M24-M23)/(L24-L23)</f>
        <v>8.1818181818181807E-3</v>
      </c>
    </row>
    <row r="27" spans="1:13" x14ac:dyDescent="0.2">
      <c r="G27" s="1" t="s">
        <v>26</v>
      </c>
      <c r="H27" s="3">
        <f>M23-H26*L23</f>
        <v>0.15363636363636365</v>
      </c>
    </row>
    <row r="28" spans="1:13" x14ac:dyDescent="0.2">
      <c r="G28" s="1" t="s">
        <v>22</v>
      </c>
      <c r="H28" s="2" t="s">
        <v>36</v>
      </c>
    </row>
    <row r="31" spans="1:13" x14ac:dyDescent="0.2">
      <c r="F31" s="47" t="s">
        <v>37</v>
      </c>
      <c r="G31" s="48"/>
      <c r="H31" s="48"/>
      <c r="I31" s="48"/>
      <c r="J31" s="48"/>
    </row>
    <row r="33" spans="1:13" ht="8.4499999999999993" customHeight="1" x14ac:dyDescent="0.2">
      <c r="A33" s="4"/>
      <c r="B33" s="4"/>
      <c r="C33" s="4"/>
      <c r="D33" s="4"/>
      <c r="E33" s="4"/>
      <c r="F33" s="4"/>
      <c r="G33" s="4"/>
      <c r="H33" s="4"/>
      <c r="I33" s="4"/>
      <c r="J33" s="4"/>
    </row>
    <row r="34" spans="1:13" ht="13.5" thickBot="1" x14ac:dyDescent="0.25"/>
    <row r="35" spans="1:13" ht="13.5" thickTop="1" x14ac:dyDescent="0.2">
      <c r="L35" s="51" t="s">
        <v>29</v>
      </c>
      <c r="M35" s="50"/>
    </row>
    <row r="36" spans="1:13" x14ac:dyDescent="0.2">
      <c r="F36" s="47" t="s">
        <v>38</v>
      </c>
      <c r="G36" s="47"/>
      <c r="H36" s="47"/>
      <c r="I36" s="47"/>
      <c r="J36" s="48"/>
      <c r="L36" s="13" t="s">
        <v>39</v>
      </c>
      <c r="M36" s="14" t="s">
        <v>32</v>
      </c>
    </row>
    <row r="37" spans="1:13" x14ac:dyDescent="0.2">
      <c r="L37" s="15">
        <v>0</v>
      </c>
      <c r="M37" s="14">
        <v>0.35</v>
      </c>
    </row>
    <row r="38" spans="1:13" x14ac:dyDescent="0.2">
      <c r="G38" s="2" t="s">
        <v>40</v>
      </c>
      <c r="L38" s="15">
        <v>99999.99</v>
      </c>
      <c r="M38" s="14">
        <v>0.35</v>
      </c>
    </row>
    <row r="39" spans="1:13" x14ac:dyDescent="0.2">
      <c r="L39" s="15">
        <v>100000</v>
      </c>
      <c r="M39" s="14">
        <v>0.34</v>
      </c>
    </row>
    <row r="40" spans="1:13" x14ac:dyDescent="0.2">
      <c r="G40" s="1" t="s">
        <v>24</v>
      </c>
      <c r="H40" s="20">
        <f>(M40-M39)/(L40-L39)</f>
        <v>-2.6530612244897967E-8</v>
      </c>
      <c r="L40" s="15">
        <v>5000000</v>
      </c>
      <c r="M40" s="14">
        <v>0.21</v>
      </c>
    </row>
    <row r="41" spans="1:13" x14ac:dyDescent="0.2">
      <c r="G41" s="1" t="s">
        <v>26</v>
      </c>
      <c r="H41" s="21">
        <f>M40-H40*L40</f>
        <v>0.3426530612244898</v>
      </c>
      <c r="L41" s="15">
        <v>10000000</v>
      </c>
      <c r="M41" s="14">
        <v>0.17</v>
      </c>
    </row>
    <row r="42" spans="1:13" ht="13.5" thickBot="1" x14ac:dyDescent="0.25">
      <c r="G42" s="1" t="s">
        <v>22</v>
      </c>
      <c r="H42" s="22" t="s">
        <v>41</v>
      </c>
      <c r="L42" s="16">
        <v>11000000</v>
      </c>
      <c r="M42" s="17">
        <v>0.17</v>
      </c>
    </row>
    <row r="43" spans="1:13" ht="13.5" thickTop="1" x14ac:dyDescent="0.2"/>
    <row r="44" spans="1:13" x14ac:dyDescent="0.2">
      <c r="G44" s="2" t="s">
        <v>42</v>
      </c>
    </row>
    <row r="46" spans="1:13" x14ac:dyDescent="0.2">
      <c r="G46" s="1" t="s">
        <v>24</v>
      </c>
      <c r="H46" s="23">
        <f>(M41-M40)/(L41-L40)</f>
        <v>-7.9999999999999955E-9</v>
      </c>
    </row>
    <row r="47" spans="1:13" x14ac:dyDescent="0.2">
      <c r="G47" s="1" t="s">
        <v>26</v>
      </c>
      <c r="H47" s="21">
        <f>M40-H46*L40</f>
        <v>0.24999999999999997</v>
      </c>
    </row>
    <row r="48" spans="1:13" x14ac:dyDescent="0.2">
      <c r="G48" s="1" t="s">
        <v>22</v>
      </c>
      <c r="H48" s="24" t="s">
        <v>43</v>
      </c>
    </row>
    <row r="50" spans="1:10" x14ac:dyDescent="0.2">
      <c r="F50" s="47" t="s">
        <v>44</v>
      </c>
      <c r="G50" s="47"/>
      <c r="H50" s="47"/>
      <c r="I50" s="47"/>
      <c r="J50" s="48"/>
    </row>
    <row r="53" spans="1:10" ht="8.4499999999999993" customHeight="1" x14ac:dyDescent="0.2">
      <c r="A53" s="4"/>
      <c r="B53" s="4"/>
      <c r="C53" s="4"/>
      <c r="D53" s="4"/>
      <c r="E53" s="4"/>
      <c r="F53" s="4"/>
      <c r="G53" s="4"/>
      <c r="H53" s="4"/>
      <c r="I53" s="4"/>
      <c r="J53" s="4"/>
    </row>
  </sheetData>
  <mergeCells count="9">
    <mergeCell ref="F50:J50"/>
    <mergeCell ref="L5:M5"/>
    <mergeCell ref="F13:I13"/>
    <mergeCell ref="F21:J21"/>
    <mergeCell ref="F31:J31"/>
    <mergeCell ref="L12:M12"/>
    <mergeCell ref="L20:M20"/>
    <mergeCell ref="L35:M35"/>
    <mergeCell ref="F36:J36"/>
  </mergeCells>
  <phoneticPr fontId="0" type="noConversion"/>
  <printOptions horizontalCentered="1"/>
  <pageMargins left="0.5" right="0.5" top="0.5" bottom="0.5" header="0.5" footer="0.5"/>
  <pageSetup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Prime's Name</vt:lpstr>
      <vt:lpstr>Subconsultant's Name 1</vt:lpstr>
      <vt:lpstr>Subconsultant's Name 2</vt:lpstr>
      <vt:lpstr>Subconsultant's Name 3</vt:lpstr>
      <vt:lpstr>Subconsultant's Name 4</vt:lpstr>
      <vt:lpstr>Subconsultant's Name 5</vt:lpstr>
      <vt:lpstr>Math Sheet</vt:lpstr>
      <vt:lpstr>'Math Sheet'!Print_Area</vt:lpstr>
      <vt:lpstr>'Prime''s Name'!Print_Area</vt:lpstr>
    </vt:vector>
  </TitlesOfParts>
  <Manager/>
  <Company>WSDOT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Consultant Fee Calculations</dc:title>
  <dc:subject>Consultant Fee Calculations</dc:subject>
  <dc:creator>WSDOT Consultant Services</dc:creator>
  <cp:keywords>Consultant Fee Calculations</cp:keywords>
  <dc:description/>
  <cp:lastModifiedBy>Williams, Stephanie</cp:lastModifiedBy>
  <cp:revision/>
  <cp:lastPrinted>2024-06-24T20:45:13Z</cp:lastPrinted>
  <dcterms:created xsi:type="dcterms:W3CDTF">2002-04-17T20:47:01Z</dcterms:created>
  <dcterms:modified xsi:type="dcterms:W3CDTF">2025-03-12T16:39:02Z</dcterms:modified>
  <cp:category>Consultant Fee Calculations</cp:category>
  <cp:contentStatus/>
</cp:coreProperties>
</file>